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1" r:id="rId1"/>
  </sheets>
  <externalReferences>
    <externalReference r:id="rId2"/>
    <externalReference r:id="rId3"/>
  </externalReferences>
  <definedNames>
    <definedName name="性别">[1]Sheet2!$A$1:$A$2</definedName>
    <definedName name="_xlnm._FilterDatabase" localSheetId="0" hidden="1">Sheet1!$A$1:$U$45</definedName>
  </definedNames>
  <calcPr calcId="144525"/>
</workbook>
</file>

<file path=xl/sharedStrings.xml><?xml version="1.0" encoding="utf-8"?>
<sst xmlns="http://schemas.openxmlformats.org/spreadsheetml/2006/main" count="104" uniqueCount="65">
  <si>
    <t>2025年01月仙游县省级三支一扶生活补助及社保管理费公示</t>
  </si>
  <si>
    <t xml:space="preserve">制表单位：仙游县人力资源和社会保障局       </t>
  </si>
  <si>
    <t>序号</t>
  </si>
  <si>
    <t>姓名</t>
  </si>
  <si>
    <t>服务单位</t>
  </si>
  <si>
    <t>应发生活补贴及缴费基数/月</t>
  </si>
  <si>
    <t>单位承担社保费/月/元</t>
  </si>
  <si>
    <t>个人承担社保费/月/元</t>
  </si>
  <si>
    <t>实发生活补贴/月</t>
  </si>
  <si>
    <t>个人社保+单位社保</t>
  </si>
  <si>
    <t>实发生活补贴+个人社保+单位社保</t>
  </si>
  <si>
    <t>批次</t>
  </si>
  <si>
    <t>备注</t>
  </si>
  <si>
    <t>基本养老保险16%</t>
  </si>
  <si>
    <t>失业保险0.5%</t>
  </si>
  <si>
    <t>工伤保险0.2%</t>
  </si>
  <si>
    <t>基本医疗保险7.3%</t>
  </si>
  <si>
    <t>生育保险0.5%</t>
  </si>
  <si>
    <t>小计</t>
  </si>
  <si>
    <t>基本养老保险8%</t>
  </si>
  <si>
    <t>工伤保险0%</t>
  </si>
  <si>
    <t>基本医疗保险2%</t>
  </si>
  <si>
    <t>生育保险0%</t>
  </si>
  <si>
    <t>林奕嘉</t>
  </si>
  <si>
    <t>23省级</t>
  </si>
  <si>
    <t>刘昕</t>
  </si>
  <si>
    <t>彭万福</t>
  </si>
  <si>
    <t>李婕</t>
  </si>
  <si>
    <t>林素浈</t>
  </si>
  <si>
    <t>刘冰雪</t>
  </si>
  <si>
    <t>黄莹</t>
  </si>
  <si>
    <t>杨怡晴</t>
  </si>
  <si>
    <t>黄晓</t>
  </si>
  <si>
    <t>李永杭</t>
  </si>
  <si>
    <t>林瑾</t>
  </si>
  <si>
    <t>王莉莉</t>
  </si>
  <si>
    <t>沈凰</t>
  </si>
  <si>
    <t>杨静</t>
  </si>
  <si>
    <t>傅迎颖</t>
  </si>
  <si>
    <t>朱振杰</t>
  </si>
  <si>
    <t>陈基洪</t>
  </si>
  <si>
    <t>陈鸿芳</t>
  </si>
  <si>
    <t>陈竞钒</t>
  </si>
  <si>
    <t>林惠贞</t>
  </si>
  <si>
    <t>24省级</t>
  </si>
  <si>
    <t>余粦萍</t>
  </si>
  <si>
    <t>黄纤纤</t>
  </si>
  <si>
    <t>余秋霞</t>
  </si>
  <si>
    <t>余锐</t>
  </si>
  <si>
    <t>陈志展</t>
  </si>
  <si>
    <t>林晴晴</t>
  </si>
  <si>
    <t>林铭敏</t>
  </si>
  <si>
    <t>邱俏燕</t>
  </si>
  <si>
    <t>陈林燕</t>
  </si>
  <si>
    <t>宋铱娇</t>
  </si>
  <si>
    <t>林葳仪</t>
  </si>
  <si>
    <t>温书琴</t>
  </si>
  <si>
    <t>郭媛媛</t>
  </si>
  <si>
    <t>郑京龙</t>
  </si>
  <si>
    <t>张鹏飞</t>
  </si>
  <si>
    <t>蔡黎诗</t>
  </si>
  <si>
    <t>赖小燕</t>
  </si>
  <si>
    <t>傅佳佳</t>
  </si>
  <si>
    <r>
      <rPr>
        <sz val="10"/>
        <color indexed="8"/>
        <rFont val="Arial"/>
        <charset val="0"/>
      </rPr>
      <t>林依婷</t>
    </r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</si>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</sst>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0;[Red]0.00"/>
  </numFmts>
  <fonts count="32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2&#19977;&#25903;&#19968;&#25206;\&#65288;22&#30465;&#32423;&#19977;&#25903;&#19968;&#25206;&#20449;&#24687;&#23548;&#20837;8.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381;&#21153;&#21333;&#2030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有现家庭住址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陈基洪</v>
          </cell>
          <cell r="B1" t="str">
            <v>园庄镇乡村振兴发展中心</v>
          </cell>
        </row>
        <row r="2">
          <cell r="A2" t="str">
            <v>陈竞钒</v>
          </cell>
          <cell r="B2" t="str">
            <v>大济镇乡村振兴发展中心</v>
          </cell>
        </row>
        <row r="3">
          <cell r="A3" t="str">
            <v>杨怡晴</v>
          </cell>
          <cell r="B3" t="str">
            <v>度尾镇乡村振兴发展中心</v>
          </cell>
        </row>
        <row r="4">
          <cell r="A4" t="str">
            <v>林素浈</v>
          </cell>
          <cell r="B4" t="str">
            <v>度尾镇乡村振兴发展中心</v>
          </cell>
        </row>
        <row r="5">
          <cell r="A5" t="str">
            <v>李婕</v>
          </cell>
          <cell r="B5" t="str">
            <v>度尾镇乡村振兴发展中心</v>
          </cell>
        </row>
        <row r="6">
          <cell r="A6" t="str">
            <v>朱振杰</v>
          </cell>
          <cell r="B6" t="str">
            <v>枫亭镇乡村振兴发展中心</v>
          </cell>
        </row>
        <row r="7">
          <cell r="A7" t="str">
            <v>黄晓</v>
          </cell>
          <cell r="B7" t="str">
            <v>枫亭镇乡村振兴发展中心</v>
          </cell>
        </row>
        <row r="8">
          <cell r="A8" t="str">
            <v>刘冰雪</v>
          </cell>
          <cell r="B8" t="str">
            <v>榜头镇乡村振兴发展中心</v>
          </cell>
        </row>
        <row r="9">
          <cell r="A9" t="str">
            <v>杨静</v>
          </cell>
          <cell r="B9" t="str">
            <v>榜头镇乡村振兴发展中心</v>
          </cell>
        </row>
        <row r="10">
          <cell r="A10" t="str">
            <v>黄莹</v>
          </cell>
          <cell r="B10" t="str">
            <v>榜头镇乡村振兴发展中心</v>
          </cell>
        </row>
        <row r="11">
          <cell r="A11" t="str">
            <v>陈鸿芳</v>
          </cell>
          <cell r="B11" t="str">
            <v>游洋镇综合便民服务中心</v>
          </cell>
        </row>
        <row r="12">
          <cell r="A12" t="str">
            <v>刘昕</v>
          </cell>
          <cell r="B12" t="str">
            <v>盖尾镇水利站</v>
          </cell>
        </row>
        <row r="13">
          <cell r="A13" t="str">
            <v>李永杭</v>
          </cell>
          <cell r="B13" t="str">
            <v>盖尾镇环保站</v>
          </cell>
        </row>
        <row r="14">
          <cell r="A14" t="str">
            <v>林奕嘉</v>
          </cell>
          <cell r="B14" t="str">
            <v>西苑乡乡村振兴发展中心</v>
          </cell>
        </row>
        <row r="15">
          <cell r="A15" t="str">
            <v>傅迎颖</v>
          </cell>
          <cell r="B15" t="str">
            <v>赖店镇综合便民服务中心</v>
          </cell>
        </row>
        <row r="16">
          <cell r="A16" t="str">
            <v>彭万福</v>
          </cell>
          <cell r="B16" t="str">
            <v>郊尾镇综合便民服务中心</v>
          </cell>
        </row>
        <row r="17">
          <cell r="A17" t="str">
            <v>沈凰</v>
          </cell>
          <cell r="B17" t="str">
            <v>钟山镇乡村振兴发展中心</v>
          </cell>
        </row>
        <row r="18">
          <cell r="A18" t="str">
            <v>王莉莉</v>
          </cell>
          <cell r="B18" t="str">
            <v>鲤南镇乡村振兴发展中心</v>
          </cell>
        </row>
        <row r="19">
          <cell r="A19" t="str">
            <v>林瑾</v>
          </cell>
          <cell r="B19" t="str">
            <v>龙华镇综合便民服务中心</v>
          </cell>
        </row>
        <row r="20">
          <cell r="A20" t="str">
            <v>黄梓涵</v>
          </cell>
          <cell r="B20" t="str">
            <v>书峰乡乡村振兴发展中心</v>
          </cell>
        </row>
        <row r="21">
          <cell r="A21" t="str">
            <v>林肯</v>
          </cell>
          <cell r="B21" t="str">
            <v>书峰乡卫生院</v>
          </cell>
        </row>
        <row r="22">
          <cell r="A22" t="str">
            <v>郑冰君</v>
          </cell>
          <cell r="B22" t="str">
            <v>园庄镇乡村振兴发展中心</v>
          </cell>
        </row>
        <row r="23">
          <cell r="A23" t="str">
            <v>方格萍</v>
          </cell>
          <cell r="B23" t="str">
            <v>大济镇乡村振兴发展中心</v>
          </cell>
        </row>
        <row r="24">
          <cell r="A24" t="str">
            <v>吴婉婷</v>
          </cell>
          <cell r="B24" t="str">
            <v>大济镇乡村振兴发展中心</v>
          </cell>
        </row>
        <row r="25">
          <cell r="A25" t="str">
            <v>陈依楠</v>
          </cell>
          <cell r="B25" t="str">
            <v>大济镇乡村振兴发展中心</v>
          </cell>
        </row>
        <row r="26">
          <cell r="A26" t="str">
            <v>肖莹</v>
          </cell>
          <cell r="B26" t="str">
            <v>度尾镇度尾第一中心小学</v>
          </cell>
        </row>
        <row r="27">
          <cell r="A27" t="str">
            <v>叶丹清</v>
          </cell>
          <cell r="B27" t="str">
            <v>度尾镇度尾第二中心小学</v>
          </cell>
        </row>
        <row r="28">
          <cell r="A28" t="str">
            <v>薛朝鹏</v>
          </cell>
          <cell r="B28" t="str">
            <v>枫亭镇乡村振兴发展中心</v>
          </cell>
        </row>
        <row r="29">
          <cell r="A29" t="str">
            <v>林曼婷</v>
          </cell>
          <cell r="B29" t="str">
            <v>榜头镇乡村振兴发展中心</v>
          </cell>
        </row>
        <row r="30">
          <cell r="A30" t="str">
            <v>林未楠</v>
          </cell>
          <cell r="B30" t="str">
            <v>游洋镇乡村振兴发展中心</v>
          </cell>
        </row>
        <row r="31">
          <cell r="A31" t="str">
            <v>黄楚旖</v>
          </cell>
          <cell r="B31" t="str">
            <v>游洋镇乡村振兴发展中心</v>
          </cell>
        </row>
        <row r="32">
          <cell r="A32" t="str">
            <v>刘怡凡</v>
          </cell>
          <cell r="B32" t="str">
            <v>盖尾镇乡村振兴发展中心</v>
          </cell>
        </row>
        <row r="33">
          <cell r="A33" t="str">
            <v>陈艳</v>
          </cell>
          <cell r="B33" t="str">
            <v>石苍乡乡村振兴发展中心</v>
          </cell>
        </row>
        <row r="34">
          <cell r="A34" t="str">
            <v>黄滟</v>
          </cell>
          <cell r="B34" t="str">
            <v>社硎乡乡村振兴发展中心</v>
          </cell>
        </row>
        <row r="35">
          <cell r="A35" t="str">
            <v>林琳</v>
          </cell>
          <cell r="B35" t="str">
            <v>菜溪乡乡村振兴发展中心</v>
          </cell>
        </row>
        <row r="36">
          <cell r="A36" t="str">
            <v>李志颖</v>
          </cell>
          <cell r="B36" t="str">
            <v>菜溪乡卫生院</v>
          </cell>
        </row>
        <row r="37">
          <cell r="A37" t="str">
            <v>林子云</v>
          </cell>
          <cell r="B37" t="str">
            <v>西苑乡乡村振兴发展中心</v>
          </cell>
        </row>
        <row r="38">
          <cell r="A38" t="str">
            <v>杨晓鹏</v>
          </cell>
          <cell r="B38" t="str">
            <v>赖店镇乡村振兴发展中心</v>
          </cell>
        </row>
        <row r="39">
          <cell r="A39" t="str">
            <v>戴冕</v>
          </cell>
          <cell r="B39" t="str">
            <v>郊尾镇乡村振兴发展中心</v>
          </cell>
        </row>
        <row r="40">
          <cell r="A40" t="str">
            <v>张秋娴</v>
          </cell>
          <cell r="B40" t="str">
            <v>郊尾镇综合便民服务中心</v>
          </cell>
        </row>
        <row r="41">
          <cell r="A41" t="str">
            <v>林艺静</v>
          </cell>
          <cell r="B41" t="str">
            <v>鲤南镇乡村振兴发展中心</v>
          </cell>
        </row>
        <row r="42">
          <cell r="A42" t="str">
            <v>赵怀洋</v>
          </cell>
          <cell r="B42" t="str">
            <v>鲤南镇乡村振兴发展中心</v>
          </cell>
        </row>
        <row r="43">
          <cell r="A43" t="str">
            <v>倪伊琳</v>
          </cell>
          <cell r="B43" t="str">
            <v>龙华镇乡村振兴发展中心</v>
          </cell>
        </row>
        <row r="44">
          <cell r="A44" t="str">
            <v>林惠贞</v>
          </cell>
          <cell r="B44" t="str">
            <v>书峰乡乡村振兴发展中心</v>
          </cell>
        </row>
        <row r="45">
          <cell r="A45" t="str">
            <v>余粦萍</v>
          </cell>
          <cell r="B45" t="str">
            <v>仙游经济开发区管委会（枫亭镇）</v>
          </cell>
        </row>
        <row r="46">
          <cell r="A46" t="str">
            <v>黄纤纤</v>
          </cell>
          <cell r="B46" t="str">
            <v>园庄镇乡村振兴发展中心</v>
          </cell>
        </row>
        <row r="47">
          <cell r="A47" t="str">
            <v>余秋霞</v>
          </cell>
          <cell r="B47" t="str">
            <v>大济镇乡村振兴发展中心</v>
          </cell>
        </row>
        <row r="48">
          <cell r="A48" t="str">
            <v>余锐</v>
          </cell>
          <cell r="B48" t="str">
            <v>度尾镇乡村振兴发展中心</v>
          </cell>
        </row>
        <row r="49">
          <cell r="A49" t="str">
            <v>陈志展</v>
          </cell>
          <cell r="B49" t="str">
            <v>枫亭镇乡村振兴发展中心</v>
          </cell>
        </row>
        <row r="50">
          <cell r="A50" t="str">
            <v>林晴晴</v>
          </cell>
          <cell r="B50" t="str">
            <v>枫亭镇乡村振兴发展中心</v>
          </cell>
        </row>
        <row r="51">
          <cell r="A51" t="str">
            <v>林铭敏</v>
          </cell>
          <cell r="B51" t="str">
            <v>榜头镇乡村振兴发展中心</v>
          </cell>
        </row>
        <row r="52">
          <cell r="A52" t="str">
            <v>邱俏燕</v>
          </cell>
          <cell r="B52" t="str">
            <v>游洋镇乡村振兴发展中心</v>
          </cell>
        </row>
        <row r="53">
          <cell r="A53" t="str">
            <v>陈林燕</v>
          </cell>
          <cell r="B53" t="str">
            <v>石苍乡乡村振兴服务中心</v>
          </cell>
        </row>
        <row r="54">
          <cell r="A54" t="str">
            <v>宋铱娇</v>
          </cell>
          <cell r="B54" t="str">
            <v>社硎乡乡村振兴发展中心</v>
          </cell>
        </row>
        <row r="55">
          <cell r="A55" t="str">
            <v>林葳仪</v>
          </cell>
          <cell r="B55" t="str">
            <v>菜溪乡乡村振兴发展中心</v>
          </cell>
        </row>
        <row r="56">
          <cell r="A56" t="str">
            <v>温书琴</v>
          </cell>
          <cell r="B56" t="str">
            <v>西苑乡乡村振兴发展中心</v>
          </cell>
        </row>
        <row r="57">
          <cell r="A57" t="str">
            <v>郭媛媛</v>
          </cell>
          <cell r="B57" t="str">
            <v>赖店镇综合便民服务中心</v>
          </cell>
        </row>
        <row r="58">
          <cell r="A58" t="str">
            <v>郑京龙</v>
          </cell>
          <cell r="B58" t="str">
            <v>钟山镇乡村振兴发展中心（朗桥村）</v>
          </cell>
        </row>
        <row r="59">
          <cell r="A59" t="str">
            <v>张鹏飞</v>
          </cell>
          <cell r="B59" t="str">
            <v>鲤南镇乡村振兴发展中心</v>
          </cell>
        </row>
        <row r="60">
          <cell r="A60" t="str">
            <v>蔡黎诗</v>
          </cell>
          <cell r="B60" t="str">
            <v>鲤南镇乡村振兴发展中心</v>
          </cell>
        </row>
        <row r="61">
          <cell r="A61" t="str">
            <v>赖小燕</v>
          </cell>
          <cell r="B61" t="str">
            <v>龙华镇乡村振兴服务中心</v>
          </cell>
        </row>
        <row r="62">
          <cell r="A62" t="str">
            <v>吴荧荧</v>
          </cell>
          <cell r="B62" t="str">
            <v>度尾镇综合便民服务中心</v>
          </cell>
        </row>
        <row r="63">
          <cell r="A63" t="str">
            <v>林黄可馨</v>
          </cell>
          <cell r="B63" t="str">
            <v>盖尾镇乡村振兴发展中心</v>
          </cell>
        </row>
        <row r="64">
          <cell r="A64" t="str">
            <v>苏胜鹏</v>
          </cell>
          <cell r="B64" t="str">
            <v>菜溪乡卫生院</v>
          </cell>
        </row>
        <row r="65">
          <cell r="A65" t="str">
            <v>严婷</v>
          </cell>
          <cell r="B65" t="str">
            <v>赖店镇卫生院</v>
          </cell>
        </row>
        <row r="66">
          <cell r="A66" t="str">
            <v>杨鑫悠</v>
          </cell>
          <cell r="B66" t="str">
            <v>郊尾镇综合便民服务中心</v>
          </cell>
        </row>
        <row r="67">
          <cell r="A67" t="str">
            <v>陈嘉嘉</v>
          </cell>
          <cell r="B67" t="str">
            <v>钟山镇中心卫生院</v>
          </cell>
        </row>
        <row r="68">
          <cell r="A68" t="str">
            <v>林依婷</v>
          </cell>
          <cell r="B68" t="str">
            <v>郊尾镇综合便民服务中心</v>
          </cell>
        </row>
        <row r="69">
          <cell r="A69" t="str">
            <v>傅佳佳</v>
          </cell>
          <cell r="B69" t="str">
            <v>盖尾镇乡村振兴发展中心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5"/>
  <sheetViews>
    <sheetView tabSelected="1" workbookViewId="0">
      <pane ySplit="1" topLeftCell="A50" activePane="bottomLeft" state="frozen"/>
      <selection/>
      <selection pane="bottomLeft" activeCell="R3" sqref="R$1:R$1048576"/>
    </sheetView>
  </sheetViews>
  <sheetFormatPr defaultColWidth="9" defaultRowHeight="13.5"/>
  <cols>
    <col min="1" max="1" width="2.64166666666667" style="1" customWidth="1"/>
    <col min="2" max="2" width="6.375" style="1" customWidth="1"/>
    <col min="3" max="3" width="22.8416666666667" style="1" customWidth="1"/>
    <col min="4" max="4" width="7.33333333333333" style="1" customWidth="1"/>
    <col min="5" max="5" width="8.125" style="2" customWidth="1"/>
    <col min="6" max="6" width="6.89166666666667" style="1" customWidth="1"/>
    <col min="7" max="7" width="7.40833333333333" style="1" customWidth="1"/>
    <col min="8" max="8" width="8.375" style="1" customWidth="1"/>
    <col min="9" max="9" width="6.76666666666667" style="1" customWidth="1"/>
    <col min="10" max="10" width="7.93333333333333" style="1" customWidth="1"/>
    <col min="11" max="11" width="7.5" style="1" customWidth="1"/>
    <col min="12" max="12" width="6.60833333333333" style="1" customWidth="1"/>
    <col min="13" max="13" width="5" style="1" customWidth="1"/>
    <col min="14" max="14" width="7.5" style="1" customWidth="1"/>
    <col min="15" max="15" width="4.55" style="1" customWidth="1"/>
    <col min="16" max="16" width="8.125" style="1" customWidth="1"/>
    <col min="17" max="17" width="9.375" style="1" customWidth="1"/>
    <col min="18" max="18" width="8.09166666666667" style="1" hidden="1" customWidth="1"/>
    <col min="19" max="19" width="10.8833333333333" style="2" customWidth="1"/>
    <col min="20" max="20" width="6.36666666666667" style="1" customWidth="1"/>
    <col min="21" max="21" width="11.9166666666667" style="1" customWidth="1"/>
    <col min="22" max="16384" width="9" style="1"/>
  </cols>
  <sheetData>
    <row r="1" s="1" customFormat="1" ht="20.25" spans="1:21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22" customHeight="1" spans="1:20">
      <c r="A2" s="5" t="s">
        <v>1</v>
      </c>
      <c r="B2" s="6"/>
      <c r="C2" s="5"/>
      <c r="D2" s="5"/>
      <c r="E2" s="7"/>
      <c r="F2" s="5"/>
      <c r="G2" s="5"/>
      <c r="H2" s="8"/>
      <c r="I2" s="5"/>
      <c r="J2" s="6"/>
      <c r="K2" s="5"/>
      <c r="L2" s="5"/>
      <c r="M2" s="5"/>
      <c r="N2" s="5"/>
      <c r="O2" s="5"/>
      <c r="P2" s="5"/>
      <c r="Q2" s="5"/>
      <c r="R2" s="5"/>
      <c r="S2" s="7"/>
      <c r="T2" s="5"/>
    </row>
    <row r="3" s="1" customFormat="1" ht="17" customHeight="1" spans="1:21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/>
      <c r="G3" s="12"/>
      <c r="H3" s="13"/>
      <c r="I3" s="13"/>
      <c r="J3" s="13"/>
      <c r="K3" s="13" t="s">
        <v>7</v>
      </c>
      <c r="L3" s="13"/>
      <c r="M3" s="13"/>
      <c r="N3" s="13"/>
      <c r="O3" s="13"/>
      <c r="P3" s="13"/>
      <c r="Q3" s="37" t="s">
        <v>8</v>
      </c>
      <c r="R3" s="11" t="s">
        <v>9</v>
      </c>
      <c r="S3" s="38" t="s">
        <v>10</v>
      </c>
      <c r="T3" s="17" t="s">
        <v>11</v>
      </c>
      <c r="U3" s="39" t="s">
        <v>12</v>
      </c>
    </row>
    <row r="4" s="1" customFormat="1" ht="36" customHeight="1" spans="1:21">
      <c r="A4" s="9"/>
      <c r="B4" s="9"/>
      <c r="C4" s="14"/>
      <c r="D4" s="15"/>
      <c r="E4" s="16" t="s">
        <v>13</v>
      </c>
      <c r="F4" s="17" t="s">
        <v>14</v>
      </c>
      <c r="G4" s="16" t="s">
        <v>15</v>
      </c>
      <c r="H4" s="17" t="s">
        <v>16</v>
      </c>
      <c r="I4" s="17" t="s">
        <v>17</v>
      </c>
      <c r="J4" s="33" t="s">
        <v>18</v>
      </c>
      <c r="K4" s="17" t="s">
        <v>19</v>
      </c>
      <c r="L4" s="17" t="s">
        <v>14</v>
      </c>
      <c r="M4" s="17" t="s">
        <v>20</v>
      </c>
      <c r="N4" s="17" t="s">
        <v>21</v>
      </c>
      <c r="O4" s="17" t="s">
        <v>22</v>
      </c>
      <c r="P4" s="33" t="s">
        <v>18</v>
      </c>
      <c r="Q4" s="37"/>
      <c r="R4" s="15"/>
      <c r="S4" s="38"/>
      <c r="T4" s="17"/>
      <c r="U4" s="39"/>
    </row>
    <row r="5" s="1" customFormat="1" ht="36" customHeight="1" spans="1:21">
      <c r="A5" s="13">
        <v>1</v>
      </c>
      <c r="B5" s="18" t="s">
        <v>23</v>
      </c>
      <c r="C5" s="18" t="str">
        <f>VLOOKUP(B5,[2]Sheet1!$A$1:$B$69,2,FALSE)</f>
        <v>西苑乡乡村振兴发展中心</v>
      </c>
      <c r="D5" s="18">
        <v>4433</v>
      </c>
      <c r="E5" s="12">
        <f t="shared" ref="E5:E42" si="0">D5*16%</f>
        <v>709.28</v>
      </c>
      <c r="F5" s="18">
        <v>22.17</v>
      </c>
      <c r="G5" s="12">
        <v>8.87</v>
      </c>
      <c r="H5" s="19">
        <v>323.61</v>
      </c>
      <c r="I5" s="18">
        <v>22.17</v>
      </c>
      <c r="J5" s="12">
        <f t="shared" ref="J5:J42" si="1">SUM(E5:I5)</f>
        <v>1086.1</v>
      </c>
      <c r="K5" s="18">
        <f t="shared" ref="K5:K42" si="2">D5*8%</f>
        <v>354.64</v>
      </c>
      <c r="L5" s="18">
        <v>22.17</v>
      </c>
      <c r="M5" s="18">
        <v>0</v>
      </c>
      <c r="N5" s="18">
        <f t="shared" ref="N5:N39" si="3">D5*2%</f>
        <v>88.66</v>
      </c>
      <c r="O5" s="18">
        <v>0</v>
      </c>
      <c r="P5" s="18">
        <f t="shared" ref="P5:P42" si="4">O5+N5+M5+L5+K5</f>
        <v>465.47</v>
      </c>
      <c r="Q5" s="18">
        <f t="shared" ref="Q5:Q32" si="5">D5-P5</f>
        <v>3967.53</v>
      </c>
      <c r="R5" s="18">
        <f t="shared" ref="R5:R42" si="6">J5+P5</f>
        <v>1551.57</v>
      </c>
      <c r="S5" s="12">
        <f t="shared" ref="S5:S42" si="7">Q5+P5+J5</f>
        <v>5519.1</v>
      </c>
      <c r="T5" s="9" t="s">
        <v>24</v>
      </c>
      <c r="U5" s="39"/>
    </row>
    <row r="6" s="1" customFormat="1" ht="36" customHeight="1" spans="1:21">
      <c r="A6" s="13">
        <v>2</v>
      </c>
      <c r="B6" s="18" t="s">
        <v>25</v>
      </c>
      <c r="C6" s="18" t="str">
        <f>VLOOKUP(B6,[2]Sheet1!$A$1:$B$69,2,FALSE)</f>
        <v>盖尾镇水利站</v>
      </c>
      <c r="D6" s="18">
        <v>4433</v>
      </c>
      <c r="E6" s="12">
        <f t="shared" si="0"/>
        <v>709.28</v>
      </c>
      <c r="F6" s="18">
        <v>22.17</v>
      </c>
      <c r="G6" s="12">
        <v>8.87</v>
      </c>
      <c r="H6" s="19">
        <v>323.61</v>
      </c>
      <c r="I6" s="18">
        <v>22.17</v>
      </c>
      <c r="J6" s="12">
        <f t="shared" si="1"/>
        <v>1086.1</v>
      </c>
      <c r="K6" s="18">
        <f t="shared" si="2"/>
        <v>354.64</v>
      </c>
      <c r="L6" s="18">
        <v>22.17</v>
      </c>
      <c r="M6" s="18">
        <v>0</v>
      </c>
      <c r="N6" s="18">
        <f t="shared" si="3"/>
        <v>88.66</v>
      </c>
      <c r="O6" s="18">
        <v>0</v>
      </c>
      <c r="P6" s="18">
        <f t="shared" si="4"/>
        <v>465.47</v>
      </c>
      <c r="Q6" s="18">
        <f t="shared" si="5"/>
        <v>3967.53</v>
      </c>
      <c r="R6" s="18">
        <f t="shared" si="6"/>
        <v>1551.57</v>
      </c>
      <c r="S6" s="12">
        <f t="shared" si="7"/>
        <v>5519.1</v>
      </c>
      <c r="T6" s="9" t="s">
        <v>24</v>
      </c>
      <c r="U6" s="39"/>
    </row>
    <row r="7" s="1" customFormat="1" ht="36" customHeight="1" spans="1:21">
      <c r="A7" s="13">
        <v>3</v>
      </c>
      <c r="B7" s="18" t="s">
        <v>26</v>
      </c>
      <c r="C7" s="18" t="str">
        <f>VLOOKUP(B7,[2]Sheet1!$A$1:$B$69,2,FALSE)</f>
        <v>郊尾镇综合便民服务中心</v>
      </c>
      <c r="D7" s="18">
        <v>4433</v>
      </c>
      <c r="E7" s="12">
        <f t="shared" si="0"/>
        <v>709.28</v>
      </c>
      <c r="F7" s="18">
        <v>22.17</v>
      </c>
      <c r="G7" s="12">
        <v>8.87</v>
      </c>
      <c r="H7" s="19">
        <v>323.61</v>
      </c>
      <c r="I7" s="18">
        <v>22.17</v>
      </c>
      <c r="J7" s="12">
        <f t="shared" si="1"/>
        <v>1086.1</v>
      </c>
      <c r="K7" s="18">
        <f t="shared" si="2"/>
        <v>354.64</v>
      </c>
      <c r="L7" s="18">
        <v>22.17</v>
      </c>
      <c r="M7" s="18">
        <v>0</v>
      </c>
      <c r="N7" s="18">
        <f t="shared" si="3"/>
        <v>88.66</v>
      </c>
      <c r="O7" s="18">
        <v>0</v>
      </c>
      <c r="P7" s="18">
        <f t="shared" si="4"/>
        <v>465.47</v>
      </c>
      <c r="Q7" s="18">
        <f t="shared" si="5"/>
        <v>3967.53</v>
      </c>
      <c r="R7" s="18">
        <f t="shared" si="6"/>
        <v>1551.57</v>
      </c>
      <c r="S7" s="12">
        <f t="shared" si="7"/>
        <v>5519.1</v>
      </c>
      <c r="T7" s="9" t="s">
        <v>24</v>
      </c>
      <c r="U7" s="39"/>
    </row>
    <row r="8" s="1" customFormat="1" ht="36" customHeight="1" spans="1:21">
      <c r="A8" s="13">
        <v>4</v>
      </c>
      <c r="B8" s="18" t="s">
        <v>27</v>
      </c>
      <c r="C8" s="18" t="str">
        <f>VLOOKUP(B8,[2]Sheet1!$A$1:$B$69,2,FALSE)</f>
        <v>度尾镇乡村振兴发展中心</v>
      </c>
      <c r="D8" s="18">
        <v>4433</v>
      </c>
      <c r="E8" s="12">
        <f t="shared" si="0"/>
        <v>709.28</v>
      </c>
      <c r="F8" s="18">
        <v>22.17</v>
      </c>
      <c r="G8" s="12">
        <v>8.87</v>
      </c>
      <c r="H8" s="19">
        <v>323.61</v>
      </c>
      <c r="I8" s="18">
        <v>22.17</v>
      </c>
      <c r="J8" s="12">
        <f t="shared" si="1"/>
        <v>1086.1</v>
      </c>
      <c r="K8" s="18">
        <f t="shared" si="2"/>
        <v>354.64</v>
      </c>
      <c r="L8" s="18">
        <v>22.17</v>
      </c>
      <c r="M8" s="18">
        <v>0</v>
      </c>
      <c r="N8" s="18">
        <f t="shared" si="3"/>
        <v>88.66</v>
      </c>
      <c r="O8" s="18">
        <v>0</v>
      </c>
      <c r="P8" s="18">
        <f t="shared" si="4"/>
        <v>465.47</v>
      </c>
      <c r="Q8" s="18">
        <f t="shared" si="5"/>
        <v>3967.53</v>
      </c>
      <c r="R8" s="18">
        <f t="shared" si="6"/>
        <v>1551.57</v>
      </c>
      <c r="S8" s="12">
        <f t="shared" si="7"/>
        <v>5519.1</v>
      </c>
      <c r="T8" s="9" t="s">
        <v>24</v>
      </c>
      <c r="U8" s="39"/>
    </row>
    <row r="9" s="1" customFormat="1" ht="36" customHeight="1" spans="1:21">
      <c r="A9" s="13">
        <v>5</v>
      </c>
      <c r="B9" s="18" t="s">
        <v>28</v>
      </c>
      <c r="C9" s="18" t="str">
        <f>VLOOKUP(B9,[2]Sheet1!$A$1:$B$69,2,FALSE)</f>
        <v>度尾镇乡村振兴发展中心</v>
      </c>
      <c r="D9" s="18">
        <v>4433</v>
      </c>
      <c r="E9" s="12">
        <f t="shared" si="0"/>
        <v>709.28</v>
      </c>
      <c r="F9" s="18">
        <v>22.17</v>
      </c>
      <c r="G9" s="12">
        <v>8.87</v>
      </c>
      <c r="H9" s="19">
        <v>323.61</v>
      </c>
      <c r="I9" s="18">
        <v>22.17</v>
      </c>
      <c r="J9" s="12">
        <f t="shared" si="1"/>
        <v>1086.1</v>
      </c>
      <c r="K9" s="18">
        <f t="shared" si="2"/>
        <v>354.64</v>
      </c>
      <c r="L9" s="18">
        <v>22.17</v>
      </c>
      <c r="M9" s="18">
        <v>0</v>
      </c>
      <c r="N9" s="18">
        <f t="shared" si="3"/>
        <v>88.66</v>
      </c>
      <c r="O9" s="18">
        <v>0</v>
      </c>
      <c r="P9" s="18">
        <f t="shared" si="4"/>
        <v>465.47</v>
      </c>
      <c r="Q9" s="18">
        <f t="shared" si="5"/>
        <v>3967.53</v>
      </c>
      <c r="R9" s="18">
        <f t="shared" si="6"/>
        <v>1551.57</v>
      </c>
      <c r="S9" s="12">
        <f t="shared" si="7"/>
        <v>5519.1</v>
      </c>
      <c r="T9" s="9" t="s">
        <v>24</v>
      </c>
      <c r="U9" s="39"/>
    </row>
    <row r="10" s="1" customFormat="1" ht="36" customHeight="1" spans="1:21">
      <c r="A10" s="13">
        <v>6</v>
      </c>
      <c r="B10" s="18" t="s">
        <v>29</v>
      </c>
      <c r="C10" s="18" t="str">
        <f>VLOOKUP(B10,[2]Sheet1!$A$1:$B$69,2,FALSE)</f>
        <v>榜头镇乡村振兴发展中心</v>
      </c>
      <c r="D10" s="18">
        <v>4433</v>
      </c>
      <c r="E10" s="12">
        <f t="shared" si="0"/>
        <v>709.28</v>
      </c>
      <c r="F10" s="18">
        <v>22.17</v>
      </c>
      <c r="G10" s="12">
        <v>8.87</v>
      </c>
      <c r="H10" s="19">
        <v>323.61</v>
      </c>
      <c r="I10" s="18">
        <v>22.17</v>
      </c>
      <c r="J10" s="12">
        <f t="shared" si="1"/>
        <v>1086.1</v>
      </c>
      <c r="K10" s="18">
        <f t="shared" si="2"/>
        <v>354.64</v>
      </c>
      <c r="L10" s="18">
        <v>22.17</v>
      </c>
      <c r="M10" s="18">
        <v>0</v>
      </c>
      <c r="N10" s="18">
        <f t="shared" si="3"/>
        <v>88.66</v>
      </c>
      <c r="O10" s="18">
        <v>0</v>
      </c>
      <c r="P10" s="18">
        <f t="shared" si="4"/>
        <v>465.47</v>
      </c>
      <c r="Q10" s="18">
        <f t="shared" si="5"/>
        <v>3967.53</v>
      </c>
      <c r="R10" s="18">
        <f t="shared" si="6"/>
        <v>1551.57</v>
      </c>
      <c r="S10" s="12">
        <f t="shared" si="7"/>
        <v>5519.1</v>
      </c>
      <c r="T10" s="9" t="s">
        <v>24</v>
      </c>
      <c r="U10" s="39"/>
    </row>
    <row r="11" s="1" customFormat="1" ht="36" customHeight="1" spans="1:21">
      <c r="A11" s="13">
        <v>7</v>
      </c>
      <c r="B11" s="18" t="s">
        <v>30</v>
      </c>
      <c r="C11" s="18" t="str">
        <f>VLOOKUP(B11,[2]Sheet1!$A$1:$B$69,2,FALSE)</f>
        <v>榜头镇乡村振兴发展中心</v>
      </c>
      <c r="D11" s="18">
        <v>4433</v>
      </c>
      <c r="E11" s="12">
        <f t="shared" si="0"/>
        <v>709.28</v>
      </c>
      <c r="F11" s="18">
        <v>22.17</v>
      </c>
      <c r="G11" s="12">
        <v>8.87</v>
      </c>
      <c r="H11" s="19">
        <v>323.61</v>
      </c>
      <c r="I11" s="18">
        <v>22.17</v>
      </c>
      <c r="J11" s="12">
        <f t="shared" si="1"/>
        <v>1086.1</v>
      </c>
      <c r="K11" s="18">
        <f t="shared" si="2"/>
        <v>354.64</v>
      </c>
      <c r="L11" s="18">
        <v>22.17</v>
      </c>
      <c r="M11" s="18">
        <v>0</v>
      </c>
      <c r="N11" s="18">
        <f t="shared" si="3"/>
        <v>88.66</v>
      </c>
      <c r="O11" s="18">
        <v>0</v>
      </c>
      <c r="P11" s="18">
        <f t="shared" si="4"/>
        <v>465.47</v>
      </c>
      <c r="Q11" s="18">
        <f t="shared" si="5"/>
        <v>3967.53</v>
      </c>
      <c r="R11" s="18">
        <f t="shared" si="6"/>
        <v>1551.57</v>
      </c>
      <c r="S11" s="12">
        <f t="shared" si="7"/>
        <v>5519.1</v>
      </c>
      <c r="T11" s="9" t="s">
        <v>24</v>
      </c>
      <c r="U11" s="39"/>
    </row>
    <row r="12" s="1" customFormat="1" ht="36" customHeight="1" spans="1:21">
      <c r="A12" s="13">
        <v>8</v>
      </c>
      <c r="B12" s="18" t="s">
        <v>31</v>
      </c>
      <c r="C12" s="18" t="str">
        <f>VLOOKUP(B12,[2]Sheet1!$A$1:$B$69,2,FALSE)</f>
        <v>度尾镇乡村振兴发展中心</v>
      </c>
      <c r="D12" s="18">
        <v>4433</v>
      </c>
      <c r="E12" s="12">
        <f t="shared" si="0"/>
        <v>709.28</v>
      </c>
      <c r="F12" s="18">
        <v>22.17</v>
      </c>
      <c r="G12" s="12">
        <v>8.87</v>
      </c>
      <c r="H12" s="19">
        <v>323.61</v>
      </c>
      <c r="I12" s="18">
        <v>22.17</v>
      </c>
      <c r="J12" s="12">
        <f t="shared" si="1"/>
        <v>1086.1</v>
      </c>
      <c r="K12" s="18">
        <f t="shared" si="2"/>
        <v>354.64</v>
      </c>
      <c r="L12" s="18">
        <v>22.17</v>
      </c>
      <c r="M12" s="18">
        <v>0</v>
      </c>
      <c r="N12" s="18">
        <f t="shared" si="3"/>
        <v>88.66</v>
      </c>
      <c r="O12" s="18">
        <v>0</v>
      </c>
      <c r="P12" s="18">
        <f t="shared" si="4"/>
        <v>465.47</v>
      </c>
      <c r="Q12" s="18">
        <f t="shared" si="5"/>
        <v>3967.53</v>
      </c>
      <c r="R12" s="18">
        <f t="shared" si="6"/>
        <v>1551.57</v>
      </c>
      <c r="S12" s="12">
        <f t="shared" si="7"/>
        <v>5519.1</v>
      </c>
      <c r="T12" s="9" t="s">
        <v>24</v>
      </c>
      <c r="U12" s="39"/>
    </row>
    <row r="13" s="1" customFormat="1" ht="36" customHeight="1" spans="1:21">
      <c r="A13" s="13">
        <v>9</v>
      </c>
      <c r="B13" s="18" t="s">
        <v>32</v>
      </c>
      <c r="C13" s="18" t="str">
        <f>VLOOKUP(B13,[2]Sheet1!$A$1:$B$69,2,FALSE)</f>
        <v>枫亭镇乡村振兴发展中心</v>
      </c>
      <c r="D13" s="18">
        <v>4433</v>
      </c>
      <c r="E13" s="12">
        <f t="shared" si="0"/>
        <v>709.28</v>
      </c>
      <c r="F13" s="18">
        <v>22.17</v>
      </c>
      <c r="G13" s="12">
        <v>8.87</v>
      </c>
      <c r="H13" s="19">
        <v>323.61</v>
      </c>
      <c r="I13" s="18">
        <v>22.17</v>
      </c>
      <c r="J13" s="12">
        <f t="shared" si="1"/>
        <v>1086.1</v>
      </c>
      <c r="K13" s="18">
        <f t="shared" si="2"/>
        <v>354.64</v>
      </c>
      <c r="L13" s="18">
        <v>22.17</v>
      </c>
      <c r="M13" s="18">
        <v>0</v>
      </c>
      <c r="N13" s="18">
        <f t="shared" si="3"/>
        <v>88.66</v>
      </c>
      <c r="O13" s="18">
        <v>0</v>
      </c>
      <c r="P13" s="18">
        <f t="shared" si="4"/>
        <v>465.47</v>
      </c>
      <c r="Q13" s="18">
        <f t="shared" si="5"/>
        <v>3967.53</v>
      </c>
      <c r="R13" s="18">
        <f t="shared" si="6"/>
        <v>1551.57</v>
      </c>
      <c r="S13" s="12">
        <f t="shared" si="7"/>
        <v>5519.1</v>
      </c>
      <c r="T13" s="9" t="s">
        <v>24</v>
      </c>
      <c r="U13" s="39"/>
    </row>
    <row r="14" s="1" customFormat="1" ht="36" customHeight="1" spans="1:21">
      <c r="A14" s="13">
        <v>10</v>
      </c>
      <c r="B14" s="18" t="s">
        <v>33</v>
      </c>
      <c r="C14" s="18" t="str">
        <f>VLOOKUP(B14,[2]Sheet1!$A$1:$B$69,2,FALSE)</f>
        <v>盖尾镇环保站</v>
      </c>
      <c r="D14" s="18">
        <v>4433</v>
      </c>
      <c r="E14" s="12">
        <f t="shared" si="0"/>
        <v>709.28</v>
      </c>
      <c r="F14" s="18">
        <v>22.17</v>
      </c>
      <c r="G14" s="12">
        <v>8.87</v>
      </c>
      <c r="H14" s="19">
        <v>323.61</v>
      </c>
      <c r="I14" s="18">
        <v>22.17</v>
      </c>
      <c r="J14" s="12">
        <f t="shared" si="1"/>
        <v>1086.1</v>
      </c>
      <c r="K14" s="18">
        <f t="shared" si="2"/>
        <v>354.64</v>
      </c>
      <c r="L14" s="18">
        <v>22.17</v>
      </c>
      <c r="M14" s="18">
        <v>0</v>
      </c>
      <c r="N14" s="18">
        <f t="shared" si="3"/>
        <v>88.66</v>
      </c>
      <c r="O14" s="18">
        <v>0</v>
      </c>
      <c r="P14" s="18">
        <f t="shared" si="4"/>
        <v>465.47</v>
      </c>
      <c r="Q14" s="18">
        <f t="shared" si="5"/>
        <v>3967.53</v>
      </c>
      <c r="R14" s="18">
        <f t="shared" si="6"/>
        <v>1551.57</v>
      </c>
      <c r="S14" s="12">
        <f t="shared" si="7"/>
        <v>5519.1</v>
      </c>
      <c r="T14" s="9" t="s">
        <v>24</v>
      </c>
      <c r="U14" s="39"/>
    </row>
    <row r="15" s="1" customFormat="1" ht="36" customHeight="1" spans="1:21">
      <c r="A15" s="13">
        <v>11</v>
      </c>
      <c r="B15" s="18" t="s">
        <v>34</v>
      </c>
      <c r="C15" s="18" t="str">
        <f>VLOOKUP(B15,[2]Sheet1!$A$1:$B$69,2,FALSE)</f>
        <v>龙华镇综合便民服务中心</v>
      </c>
      <c r="D15" s="18">
        <v>4433</v>
      </c>
      <c r="E15" s="12">
        <f t="shared" si="0"/>
        <v>709.28</v>
      </c>
      <c r="F15" s="18">
        <v>22.17</v>
      </c>
      <c r="G15" s="12">
        <v>8.87</v>
      </c>
      <c r="H15" s="19">
        <v>323.61</v>
      </c>
      <c r="I15" s="18">
        <v>22.17</v>
      </c>
      <c r="J15" s="12">
        <f t="shared" si="1"/>
        <v>1086.1</v>
      </c>
      <c r="K15" s="18">
        <f t="shared" si="2"/>
        <v>354.64</v>
      </c>
      <c r="L15" s="18">
        <v>22.17</v>
      </c>
      <c r="M15" s="18">
        <v>0</v>
      </c>
      <c r="N15" s="18">
        <f t="shared" si="3"/>
        <v>88.66</v>
      </c>
      <c r="O15" s="18">
        <v>0</v>
      </c>
      <c r="P15" s="18">
        <f t="shared" si="4"/>
        <v>465.47</v>
      </c>
      <c r="Q15" s="18">
        <f t="shared" si="5"/>
        <v>3967.53</v>
      </c>
      <c r="R15" s="18">
        <f t="shared" si="6"/>
        <v>1551.57</v>
      </c>
      <c r="S15" s="12">
        <f t="shared" si="7"/>
        <v>5519.1</v>
      </c>
      <c r="T15" s="9" t="s">
        <v>24</v>
      </c>
      <c r="U15" s="39"/>
    </row>
    <row r="16" s="1" customFormat="1" ht="36" customHeight="1" spans="1:21">
      <c r="A16" s="13">
        <v>12</v>
      </c>
      <c r="B16" s="18" t="s">
        <v>35</v>
      </c>
      <c r="C16" s="18" t="str">
        <f>VLOOKUP(B16,[2]Sheet1!$A$1:$B$69,2,FALSE)</f>
        <v>鲤南镇乡村振兴发展中心</v>
      </c>
      <c r="D16" s="18">
        <v>4433</v>
      </c>
      <c r="E16" s="12">
        <f t="shared" si="0"/>
        <v>709.28</v>
      </c>
      <c r="F16" s="18">
        <v>22.17</v>
      </c>
      <c r="G16" s="12">
        <v>8.87</v>
      </c>
      <c r="H16" s="19">
        <v>323.61</v>
      </c>
      <c r="I16" s="18">
        <v>22.17</v>
      </c>
      <c r="J16" s="12">
        <f t="shared" si="1"/>
        <v>1086.1</v>
      </c>
      <c r="K16" s="18">
        <f t="shared" si="2"/>
        <v>354.64</v>
      </c>
      <c r="L16" s="18">
        <v>22.17</v>
      </c>
      <c r="M16" s="18">
        <v>0</v>
      </c>
      <c r="N16" s="18">
        <f t="shared" si="3"/>
        <v>88.66</v>
      </c>
      <c r="O16" s="18">
        <v>0</v>
      </c>
      <c r="P16" s="18">
        <f t="shared" si="4"/>
        <v>465.47</v>
      </c>
      <c r="Q16" s="18">
        <f t="shared" si="5"/>
        <v>3967.53</v>
      </c>
      <c r="R16" s="18">
        <f t="shared" si="6"/>
        <v>1551.57</v>
      </c>
      <c r="S16" s="12">
        <f t="shared" si="7"/>
        <v>5519.1</v>
      </c>
      <c r="T16" s="9" t="s">
        <v>24</v>
      </c>
      <c r="U16" s="39"/>
    </row>
    <row r="17" s="1" customFormat="1" ht="36" customHeight="1" spans="1:21">
      <c r="A17" s="13">
        <v>13</v>
      </c>
      <c r="B17" s="18" t="s">
        <v>36</v>
      </c>
      <c r="C17" s="18" t="str">
        <f>VLOOKUP(B17,[2]Sheet1!$A$1:$B$69,2,FALSE)</f>
        <v>钟山镇乡村振兴发展中心</v>
      </c>
      <c r="D17" s="18">
        <v>4433</v>
      </c>
      <c r="E17" s="12">
        <f t="shared" si="0"/>
        <v>709.28</v>
      </c>
      <c r="F17" s="18">
        <v>22.17</v>
      </c>
      <c r="G17" s="12">
        <v>8.87</v>
      </c>
      <c r="H17" s="19">
        <v>323.61</v>
      </c>
      <c r="I17" s="18">
        <v>22.17</v>
      </c>
      <c r="J17" s="12">
        <f t="shared" si="1"/>
        <v>1086.1</v>
      </c>
      <c r="K17" s="18">
        <f t="shared" si="2"/>
        <v>354.64</v>
      </c>
      <c r="L17" s="18">
        <v>22.17</v>
      </c>
      <c r="M17" s="18">
        <v>0</v>
      </c>
      <c r="N17" s="18">
        <f t="shared" si="3"/>
        <v>88.66</v>
      </c>
      <c r="O17" s="18">
        <v>0</v>
      </c>
      <c r="P17" s="18">
        <f t="shared" si="4"/>
        <v>465.47</v>
      </c>
      <c r="Q17" s="18">
        <f t="shared" si="5"/>
        <v>3967.53</v>
      </c>
      <c r="R17" s="18">
        <f t="shared" si="6"/>
        <v>1551.57</v>
      </c>
      <c r="S17" s="12">
        <f t="shared" si="7"/>
        <v>5519.1</v>
      </c>
      <c r="T17" s="9" t="s">
        <v>24</v>
      </c>
      <c r="U17" s="39"/>
    </row>
    <row r="18" s="1" customFormat="1" ht="36" customHeight="1" spans="1:21">
      <c r="A18" s="13">
        <v>14</v>
      </c>
      <c r="B18" s="18" t="s">
        <v>37</v>
      </c>
      <c r="C18" s="18" t="str">
        <f>VLOOKUP(B18,[2]Sheet1!$A$1:$B$69,2,FALSE)</f>
        <v>榜头镇乡村振兴发展中心</v>
      </c>
      <c r="D18" s="18">
        <v>4433</v>
      </c>
      <c r="E18" s="12">
        <f t="shared" si="0"/>
        <v>709.28</v>
      </c>
      <c r="F18" s="18">
        <v>22.17</v>
      </c>
      <c r="G18" s="12">
        <v>8.87</v>
      </c>
      <c r="H18" s="19">
        <v>323.61</v>
      </c>
      <c r="I18" s="18">
        <v>22.17</v>
      </c>
      <c r="J18" s="12">
        <f t="shared" si="1"/>
        <v>1086.1</v>
      </c>
      <c r="K18" s="18">
        <f t="shared" si="2"/>
        <v>354.64</v>
      </c>
      <c r="L18" s="18">
        <v>22.17</v>
      </c>
      <c r="M18" s="18">
        <v>0</v>
      </c>
      <c r="N18" s="18">
        <f t="shared" si="3"/>
        <v>88.66</v>
      </c>
      <c r="O18" s="18">
        <v>0</v>
      </c>
      <c r="P18" s="18">
        <f t="shared" si="4"/>
        <v>465.47</v>
      </c>
      <c r="Q18" s="18">
        <f t="shared" si="5"/>
        <v>3967.53</v>
      </c>
      <c r="R18" s="18">
        <f t="shared" si="6"/>
        <v>1551.57</v>
      </c>
      <c r="S18" s="12">
        <f t="shared" si="7"/>
        <v>5519.1</v>
      </c>
      <c r="T18" s="9" t="s">
        <v>24</v>
      </c>
      <c r="U18" s="39"/>
    </row>
    <row r="19" s="1" customFormat="1" ht="36" customHeight="1" spans="1:21">
      <c r="A19" s="13">
        <v>15</v>
      </c>
      <c r="B19" s="18" t="s">
        <v>38</v>
      </c>
      <c r="C19" s="18" t="str">
        <f>VLOOKUP(B19,[2]Sheet1!$A$1:$B$69,2,FALSE)</f>
        <v>赖店镇综合便民服务中心</v>
      </c>
      <c r="D19" s="18">
        <v>4433</v>
      </c>
      <c r="E19" s="12">
        <f t="shared" si="0"/>
        <v>709.28</v>
      </c>
      <c r="F19" s="18">
        <v>22.17</v>
      </c>
      <c r="G19" s="12">
        <v>8.87</v>
      </c>
      <c r="H19" s="19">
        <v>323.61</v>
      </c>
      <c r="I19" s="18">
        <v>22.17</v>
      </c>
      <c r="J19" s="12">
        <f t="shared" si="1"/>
        <v>1086.1</v>
      </c>
      <c r="K19" s="18">
        <f t="shared" si="2"/>
        <v>354.64</v>
      </c>
      <c r="L19" s="18">
        <v>22.17</v>
      </c>
      <c r="M19" s="18">
        <v>0</v>
      </c>
      <c r="N19" s="18">
        <f t="shared" si="3"/>
        <v>88.66</v>
      </c>
      <c r="O19" s="18">
        <v>0</v>
      </c>
      <c r="P19" s="18">
        <f t="shared" si="4"/>
        <v>465.47</v>
      </c>
      <c r="Q19" s="18">
        <f t="shared" si="5"/>
        <v>3967.53</v>
      </c>
      <c r="R19" s="18">
        <f t="shared" si="6"/>
        <v>1551.57</v>
      </c>
      <c r="S19" s="12">
        <f t="shared" si="7"/>
        <v>5519.1</v>
      </c>
      <c r="T19" s="9" t="s">
        <v>24</v>
      </c>
      <c r="U19" s="39"/>
    </row>
    <row r="20" s="1" customFormat="1" ht="36" customHeight="1" spans="1:21">
      <c r="A20" s="13">
        <v>16</v>
      </c>
      <c r="B20" s="18" t="s">
        <v>39</v>
      </c>
      <c r="C20" s="18" t="str">
        <f>VLOOKUP(B20,[2]Sheet1!$A$1:$B$69,2,FALSE)</f>
        <v>枫亭镇乡村振兴发展中心</v>
      </c>
      <c r="D20" s="18">
        <v>4433</v>
      </c>
      <c r="E20" s="12">
        <f t="shared" si="0"/>
        <v>709.28</v>
      </c>
      <c r="F20" s="18">
        <v>22.17</v>
      </c>
      <c r="G20" s="12">
        <v>8.87</v>
      </c>
      <c r="H20" s="19">
        <v>323.61</v>
      </c>
      <c r="I20" s="18">
        <v>22.17</v>
      </c>
      <c r="J20" s="12">
        <f t="shared" si="1"/>
        <v>1086.1</v>
      </c>
      <c r="K20" s="18">
        <f t="shared" si="2"/>
        <v>354.64</v>
      </c>
      <c r="L20" s="18">
        <v>22.17</v>
      </c>
      <c r="M20" s="18">
        <v>0</v>
      </c>
      <c r="N20" s="18">
        <f t="shared" si="3"/>
        <v>88.66</v>
      </c>
      <c r="O20" s="18">
        <v>0</v>
      </c>
      <c r="P20" s="18">
        <f t="shared" si="4"/>
        <v>465.47</v>
      </c>
      <c r="Q20" s="18">
        <f t="shared" si="5"/>
        <v>3967.53</v>
      </c>
      <c r="R20" s="18">
        <f t="shared" si="6"/>
        <v>1551.57</v>
      </c>
      <c r="S20" s="12">
        <f t="shared" si="7"/>
        <v>5519.1</v>
      </c>
      <c r="T20" s="9" t="s">
        <v>24</v>
      </c>
      <c r="U20" s="39"/>
    </row>
    <row r="21" s="1" customFormat="1" ht="36" customHeight="1" spans="1:21">
      <c r="A21" s="13">
        <v>17</v>
      </c>
      <c r="B21" s="18" t="s">
        <v>40</v>
      </c>
      <c r="C21" s="18" t="str">
        <f>VLOOKUP(B21,[2]Sheet1!$A$1:$B$69,2,FALSE)</f>
        <v>园庄镇乡村振兴发展中心</v>
      </c>
      <c r="D21" s="18">
        <v>4433</v>
      </c>
      <c r="E21" s="12">
        <f t="shared" si="0"/>
        <v>709.28</v>
      </c>
      <c r="F21" s="18">
        <v>22.17</v>
      </c>
      <c r="G21" s="12">
        <v>8.87</v>
      </c>
      <c r="H21" s="19">
        <v>323.61</v>
      </c>
      <c r="I21" s="18">
        <v>22.17</v>
      </c>
      <c r="J21" s="12">
        <f t="shared" si="1"/>
        <v>1086.1</v>
      </c>
      <c r="K21" s="18">
        <f t="shared" si="2"/>
        <v>354.64</v>
      </c>
      <c r="L21" s="18">
        <v>22.17</v>
      </c>
      <c r="M21" s="18">
        <v>0</v>
      </c>
      <c r="N21" s="18">
        <f t="shared" si="3"/>
        <v>88.66</v>
      </c>
      <c r="O21" s="18">
        <v>0</v>
      </c>
      <c r="P21" s="18">
        <f t="shared" si="4"/>
        <v>465.47</v>
      </c>
      <c r="Q21" s="18">
        <f t="shared" si="5"/>
        <v>3967.53</v>
      </c>
      <c r="R21" s="18">
        <f t="shared" si="6"/>
        <v>1551.57</v>
      </c>
      <c r="S21" s="12">
        <f t="shared" si="7"/>
        <v>5519.1</v>
      </c>
      <c r="T21" s="9" t="s">
        <v>24</v>
      </c>
      <c r="U21" s="39"/>
    </row>
    <row r="22" s="1" customFormat="1" ht="36" customHeight="1" spans="1:21">
      <c r="A22" s="13">
        <v>18</v>
      </c>
      <c r="B22" s="18" t="s">
        <v>41</v>
      </c>
      <c r="C22" s="18" t="str">
        <f>VLOOKUP(B22,[2]Sheet1!$A$1:$B$69,2,FALSE)</f>
        <v>游洋镇综合便民服务中心</v>
      </c>
      <c r="D22" s="18">
        <v>4433</v>
      </c>
      <c r="E22" s="12">
        <f t="shared" si="0"/>
        <v>709.28</v>
      </c>
      <c r="F22" s="18">
        <v>22.17</v>
      </c>
      <c r="G22" s="12">
        <v>8.87</v>
      </c>
      <c r="H22" s="19">
        <v>323.61</v>
      </c>
      <c r="I22" s="18">
        <v>22.17</v>
      </c>
      <c r="J22" s="12">
        <f t="shared" si="1"/>
        <v>1086.1</v>
      </c>
      <c r="K22" s="18">
        <f t="shared" si="2"/>
        <v>354.64</v>
      </c>
      <c r="L22" s="18">
        <v>22.17</v>
      </c>
      <c r="M22" s="18">
        <v>0</v>
      </c>
      <c r="N22" s="18">
        <f t="shared" si="3"/>
        <v>88.66</v>
      </c>
      <c r="O22" s="18">
        <v>0</v>
      </c>
      <c r="P22" s="18">
        <f t="shared" si="4"/>
        <v>465.47</v>
      </c>
      <c r="Q22" s="18">
        <f t="shared" si="5"/>
        <v>3967.53</v>
      </c>
      <c r="R22" s="18">
        <f t="shared" si="6"/>
        <v>1551.57</v>
      </c>
      <c r="S22" s="12">
        <f t="shared" si="7"/>
        <v>5519.1</v>
      </c>
      <c r="T22" s="9" t="s">
        <v>24</v>
      </c>
      <c r="U22" s="39"/>
    </row>
    <row r="23" s="1" customFormat="1" ht="36" customHeight="1" spans="1:21">
      <c r="A23" s="13">
        <v>19</v>
      </c>
      <c r="B23" s="18" t="s">
        <v>42</v>
      </c>
      <c r="C23" s="18" t="str">
        <f>VLOOKUP(B23,[2]Sheet1!$A$1:$B$69,2,FALSE)</f>
        <v>大济镇乡村振兴发展中心</v>
      </c>
      <c r="D23" s="18">
        <v>4433</v>
      </c>
      <c r="E23" s="12">
        <f t="shared" si="0"/>
        <v>709.28</v>
      </c>
      <c r="F23" s="18">
        <v>22.17</v>
      </c>
      <c r="G23" s="12">
        <v>8.87</v>
      </c>
      <c r="H23" s="19">
        <v>323.61</v>
      </c>
      <c r="I23" s="18">
        <v>22.17</v>
      </c>
      <c r="J23" s="12">
        <f t="shared" si="1"/>
        <v>1086.1</v>
      </c>
      <c r="K23" s="18">
        <f t="shared" si="2"/>
        <v>354.64</v>
      </c>
      <c r="L23" s="18">
        <v>22.17</v>
      </c>
      <c r="M23" s="18">
        <v>0</v>
      </c>
      <c r="N23" s="18">
        <f t="shared" si="3"/>
        <v>88.66</v>
      </c>
      <c r="O23" s="18">
        <v>0</v>
      </c>
      <c r="P23" s="18">
        <f t="shared" si="4"/>
        <v>465.47</v>
      </c>
      <c r="Q23" s="18">
        <f t="shared" si="5"/>
        <v>3967.53</v>
      </c>
      <c r="R23" s="18">
        <f t="shared" si="6"/>
        <v>1551.57</v>
      </c>
      <c r="S23" s="12">
        <f t="shared" si="7"/>
        <v>5519.1</v>
      </c>
      <c r="T23" s="9" t="s">
        <v>24</v>
      </c>
      <c r="U23" s="39"/>
    </row>
    <row r="24" s="1" customFormat="1" ht="36" customHeight="1" spans="1:21">
      <c r="A24" s="13">
        <v>20</v>
      </c>
      <c r="B24" s="20" t="s">
        <v>43</v>
      </c>
      <c r="C24" s="18" t="str">
        <f>VLOOKUP(B24,[2]Sheet1!$A$1:$B$69,2,FALSE)</f>
        <v>书峰乡乡村振兴发展中心</v>
      </c>
      <c r="D24" s="18">
        <v>4433</v>
      </c>
      <c r="E24" s="12">
        <f t="shared" si="0"/>
        <v>709.28</v>
      </c>
      <c r="F24" s="18">
        <v>22.17</v>
      </c>
      <c r="G24" s="12">
        <v>8.87</v>
      </c>
      <c r="H24" s="19">
        <v>323.61</v>
      </c>
      <c r="I24" s="18">
        <v>22.17</v>
      </c>
      <c r="J24" s="34">
        <f t="shared" si="1"/>
        <v>1086.1</v>
      </c>
      <c r="K24" s="18">
        <f t="shared" si="2"/>
        <v>354.64</v>
      </c>
      <c r="L24" s="18">
        <v>22.17</v>
      </c>
      <c r="M24" s="35">
        <v>0</v>
      </c>
      <c r="N24" s="18">
        <f t="shared" si="3"/>
        <v>88.66</v>
      </c>
      <c r="O24" s="18">
        <v>0</v>
      </c>
      <c r="P24" s="18">
        <f t="shared" si="4"/>
        <v>465.47</v>
      </c>
      <c r="Q24" s="18">
        <f t="shared" si="5"/>
        <v>3967.53</v>
      </c>
      <c r="R24" s="18">
        <f t="shared" si="6"/>
        <v>1551.57</v>
      </c>
      <c r="S24" s="12">
        <f t="shared" si="7"/>
        <v>5519.1</v>
      </c>
      <c r="T24" s="14" t="s">
        <v>44</v>
      </c>
      <c r="U24" s="39"/>
    </row>
    <row r="25" s="1" customFormat="1" ht="36" customHeight="1" spans="1:21">
      <c r="A25" s="13">
        <v>21</v>
      </c>
      <c r="B25" s="20" t="s">
        <v>45</v>
      </c>
      <c r="C25" s="21" t="str">
        <f>VLOOKUP(B25,[2]Sheet1!$A$1:$B$69,2,FALSE)</f>
        <v>仙游经济开发区管委会（枫亭镇）</v>
      </c>
      <c r="D25" s="18">
        <v>4433</v>
      </c>
      <c r="E25" s="12">
        <f t="shared" si="0"/>
        <v>709.28</v>
      </c>
      <c r="F25" s="18">
        <v>22.17</v>
      </c>
      <c r="G25" s="12">
        <v>8.87</v>
      </c>
      <c r="H25" s="19">
        <v>323.61</v>
      </c>
      <c r="I25" s="18">
        <v>22.17</v>
      </c>
      <c r="J25" s="34">
        <f t="shared" si="1"/>
        <v>1086.1</v>
      </c>
      <c r="K25" s="18">
        <f t="shared" si="2"/>
        <v>354.64</v>
      </c>
      <c r="L25" s="18">
        <v>22.17</v>
      </c>
      <c r="M25" s="35">
        <v>0</v>
      </c>
      <c r="N25" s="18">
        <f t="shared" si="3"/>
        <v>88.66</v>
      </c>
      <c r="O25" s="18">
        <v>0</v>
      </c>
      <c r="P25" s="18">
        <f t="shared" si="4"/>
        <v>465.47</v>
      </c>
      <c r="Q25" s="18">
        <f t="shared" si="5"/>
        <v>3967.53</v>
      </c>
      <c r="R25" s="18">
        <f t="shared" si="6"/>
        <v>1551.57</v>
      </c>
      <c r="S25" s="12">
        <f t="shared" si="7"/>
        <v>5519.1</v>
      </c>
      <c r="T25" s="14" t="s">
        <v>44</v>
      </c>
      <c r="U25" s="39"/>
    </row>
    <row r="26" s="1" customFormat="1" ht="36" customHeight="1" spans="1:21">
      <c r="A26" s="13">
        <v>22</v>
      </c>
      <c r="B26" s="20" t="s">
        <v>46</v>
      </c>
      <c r="C26" s="18" t="str">
        <f>VLOOKUP(B26,[2]Sheet1!$A$1:$B$69,2,FALSE)</f>
        <v>园庄镇乡村振兴发展中心</v>
      </c>
      <c r="D26" s="18">
        <v>4433</v>
      </c>
      <c r="E26" s="12">
        <f t="shared" si="0"/>
        <v>709.28</v>
      </c>
      <c r="F26" s="18">
        <v>22.17</v>
      </c>
      <c r="G26" s="12">
        <v>8.87</v>
      </c>
      <c r="H26" s="19">
        <v>323.61</v>
      </c>
      <c r="I26" s="18">
        <v>22.17</v>
      </c>
      <c r="J26" s="34">
        <f t="shared" si="1"/>
        <v>1086.1</v>
      </c>
      <c r="K26" s="18">
        <f t="shared" si="2"/>
        <v>354.64</v>
      </c>
      <c r="L26" s="18">
        <v>22.17</v>
      </c>
      <c r="M26" s="35">
        <v>0</v>
      </c>
      <c r="N26" s="18">
        <f t="shared" si="3"/>
        <v>88.66</v>
      </c>
      <c r="O26" s="18">
        <v>0</v>
      </c>
      <c r="P26" s="18">
        <f t="shared" si="4"/>
        <v>465.47</v>
      </c>
      <c r="Q26" s="18">
        <f t="shared" si="5"/>
        <v>3967.53</v>
      </c>
      <c r="R26" s="18">
        <f t="shared" si="6"/>
        <v>1551.57</v>
      </c>
      <c r="S26" s="12">
        <f t="shared" si="7"/>
        <v>5519.1</v>
      </c>
      <c r="T26" s="14" t="s">
        <v>44</v>
      </c>
      <c r="U26" s="39"/>
    </row>
    <row r="27" s="1" customFormat="1" ht="36" customHeight="1" spans="1:21">
      <c r="A27" s="13">
        <v>23</v>
      </c>
      <c r="B27" s="20" t="s">
        <v>47</v>
      </c>
      <c r="C27" s="18" t="str">
        <f>VLOOKUP(B27,[2]Sheet1!$A$1:$B$69,2,FALSE)</f>
        <v>大济镇乡村振兴发展中心</v>
      </c>
      <c r="D27" s="18">
        <v>4433</v>
      </c>
      <c r="E27" s="12">
        <f t="shared" si="0"/>
        <v>709.28</v>
      </c>
      <c r="F27" s="18">
        <v>22.17</v>
      </c>
      <c r="G27" s="12">
        <v>8.87</v>
      </c>
      <c r="H27" s="19">
        <v>323.61</v>
      </c>
      <c r="I27" s="18">
        <v>22.17</v>
      </c>
      <c r="J27" s="34">
        <f t="shared" si="1"/>
        <v>1086.1</v>
      </c>
      <c r="K27" s="18">
        <f t="shared" si="2"/>
        <v>354.64</v>
      </c>
      <c r="L27" s="18">
        <v>22.17</v>
      </c>
      <c r="M27" s="35">
        <v>0</v>
      </c>
      <c r="N27" s="18">
        <f t="shared" si="3"/>
        <v>88.66</v>
      </c>
      <c r="O27" s="18">
        <v>0</v>
      </c>
      <c r="P27" s="18">
        <f t="shared" si="4"/>
        <v>465.47</v>
      </c>
      <c r="Q27" s="18">
        <f t="shared" si="5"/>
        <v>3967.53</v>
      </c>
      <c r="R27" s="18">
        <f t="shared" si="6"/>
        <v>1551.57</v>
      </c>
      <c r="S27" s="12">
        <f t="shared" si="7"/>
        <v>5519.1</v>
      </c>
      <c r="T27" s="14" t="s">
        <v>44</v>
      </c>
      <c r="U27" s="39"/>
    </row>
    <row r="28" s="1" customFormat="1" ht="36" customHeight="1" spans="1:21">
      <c r="A28" s="13">
        <v>24</v>
      </c>
      <c r="B28" s="20" t="s">
        <v>48</v>
      </c>
      <c r="C28" s="18" t="str">
        <f>VLOOKUP(B28,[2]Sheet1!$A$1:$B$69,2,FALSE)</f>
        <v>度尾镇乡村振兴发展中心</v>
      </c>
      <c r="D28" s="18">
        <v>4433</v>
      </c>
      <c r="E28" s="12">
        <f t="shared" si="0"/>
        <v>709.28</v>
      </c>
      <c r="F28" s="18">
        <v>22.17</v>
      </c>
      <c r="G28" s="12">
        <v>8.87</v>
      </c>
      <c r="H28" s="19">
        <v>323.61</v>
      </c>
      <c r="I28" s="18">
        <v>22.17</v>
      </c>
      <c r="J28" s="34">
        <f t="shared" si="1"/>
        <v>1086.1</v>
      </c>
      <c r="K28" s="18">
        <f t="shared" si="2"/>
        <v>354.64</v>
      </c>
      <c r="L28" s="18">
        <v>22.17</v>
      </c>
      <c r="M28" s="35">
        <v>0</v>
      </c>
      <c r="N28" s="18">
        <f t="shared" si="3"/>
        <v>88.66</v>
      </c>
      <c r="O28" s="18">
        <v>0</v>
      </c>
      <c r="P28" s="18">
        <f t="shared" si="4"/>
        <v>465.47</v>
      </c>
      <c r="Q28" s="18">
        <f t="shared" si="5"/>
        <v>3967.53</v>
      </c>
      <c r="R28" s="18">
        <f t="shared" si="6"/>
        <v>1551.57</v>
      </c>
      <c r="S28" s="12">
        <f t="shared" si="7"/>
        <v>5519.1</v>
      </c>
      <c r="T28" s="14" t="s">
        <v>44</v>
      </c>
      <c r="U28" s="39"/>
    </row>
    <row r="29" s="1" customFormat="1" ht="36" customHeight="1" spans="1:21">
      <c r="A29" s="13">
        <v>25</v>
      </c>
      <c r="B29" s="20" t="s">
        <v>49</v>
      </c>
      <c r="C29" s="18" t="str">
        <f>VLOOKUP(B29,[2]Sheet1!$A$1:$B$69,2,FALSE)</f>
        <v>枫亭镇乡村振兴发展中心</v>
      </c>
      <c r="D29" s="18">
        <v>4433</v>
      </c>
      <c r="E29" s="12">
        <f t="shared" si="0"/>
        <v>709.28</v>
      </c>
      <c r="F29" s="18">
        <v>22.17</v>
      </c>
      <c r="G29" s="12">
        <v>8.87</v>
      </c>
      <c r="H29" s="19">
        <v>323.61</v>
      </c>
      <c r="I29" s="18">
        <v>22.17</v>
      </c>
      <c r="J29" s="34">
        <f t="shared" si="1"/>
        <v>1086.1</v>
      </c>
      <c r="K29" s="18">
        <f t="shared" si="2"/>
        <v>354.64</v>
      </c>
      <c r="L29" s="18">
        <v>22.17</v>
      </c>
      <c r="M29" s="35">
        <v>0</v>
      </c>
      <c r="N29" s="18">
        <f t="shared" si="3"/>
        <v>88.66</v>
      </c>
      <c r="O29" s="18">
        <v>0</v>
      </c>
      <c r="P29" s="18">
        <f t="shared" si="4"/>
        <v>465.47</v>
      </c>
      <c r="Q29" s="18">
        <f t="shared" si="5"/>
        <v>3967.53</v>
      </c>
      <c r="R29" s="18">
        <f t="shared" si="6"/>
        <v>1551.57</v>
      </c>
      <c r="S29" s="12">
        <f t="shared" si="7"/>
        <v>5519.1</v>
      </c>
      <c r="T29" s="14" t="s">
        <v>44</v>
      </c>
      <c r="U29" s="39"/>
    </row>
    <row r="30" s="1" customFormat="1" ht="36" customHeight="1" spans="1:21">
      <c r="A30" s="13">
        <v>26</v>
      </c>
      <c r="B30" s="20" t="s">
        <v>50</v>
      </c>
      <c r="C30" s="18" t="str">
        <f>VLOOKUP(B30,[2]Sheet1!$A$1:$B$69,2,FALSE)</f>
        <v>枫亭镇乡村振兴发展中心</v>
      </c>
      <c r="D30" s="18">
        <v>4433</v>
      </c>
      <c r="E30" s="12">
        <f t="shared" si="0"/>
        <v>709.28</v>
      </c>
      <c r="F30" s="18">
        <v>22.17</v>
      </c>
      <c r="G30" s="12">
        <v>8.87</v>
      </c>
      <c r="H30" s="19">
        <v>323.61</v>
      </c>
      <c r="I30" s="18">
        <v>22.17</v>
      </c>
      <c r="J30" s="34">
        <f t="shared" si="1"/>
        <v>1086.1</v>
      </c>
      <c r="K30" s="18">
        <f t="shared" si="2"/>
        <v>354.64</v>
      </c>
      <c r="L30" s="18">
        <v>22.17</v>
      </c>
      <c r="M30" s="35">
        <v>0</v>
      </c>
      <c r="N30" s="18">
        <f t="shared" si="3"/>
        <v>88.66</v>
      </c>
      <c r="O30" s="18">
        <v>0</v>
      </c>
      <c r="P30" s="18">
        <f t="shared" si="4"/>
        <v>465.47</v>
      </c>
      <c r="Q30" s="18">
        <f t="shared" si="5"/>
        <v>3967.53</v>
      </c>
      <c r="R30" s="18">
        <f t="shared" si="6"/>
        <v>1551.57</v>
      </c>
      <c r="S30" s="12">
        <f t="shared" si="7"/>
        <v>5519.1</v>
      </c>
      <c r="T30" s="14" t="s">
        <v>44</v>
      </c>
      <c r="U30" s="39"/>
    </row>
    <row r="31" s="1" customFormat="1" ht="36" customHeight="1" spans="1:21">
      <c r="A31" s="13">
        <v>27</v>
      </c>
      <c r="B31" s="20" t="s">
        <v>51</v>
      </c>
      <c r="C31" s="18" t="str">
        <f>VLOOKUP(B31,[2]Sheet1!$A$1:$B$69,2,FALSE)</f>
        <v>榜头镇乡村振兴发展中心</v>
      </c>
      <c r="D31" s="18">
        <v>4433</v>
      </c>
      <c r="E31" s="12">
        <f t="shared" si="0"/>
        <v>709.28</v>
      </c>
      <c r="F31" s="18">
        <v>22.17</v>
      </c>
      <c r="G31" s="12">
        <v>8.87</v>
      </c>
      <c r="H31" s="19">
        <v>323.61</v>
      </c>
      <c r="I31" s="18">
        <v>22.17</v>
      </c>
      <c r="J31" s="34">
        <f t="shared" si="1"/>
        <v>1086.1</v>
      </c>
      <c r="K31" s="18">
        <f t="shared" si="2"/>
        <v>354.64</v>
      </c>
      <c r="L31" s="18">
        <v>22.17</v>
      </c>
      <c r="M31" s="35">
        <v>0</v>
      </c>
      <c r="N31" s="18">
        <f t="shared" si="3"/>
        <v>88.66</v>
      </c>
      <c r="O31" s="18">
        <v>0</v>
      </c>
      <c r="P31" s="18">
        <f t="shared" si="4"/>
        <v>465.47</v>
      </c>
      <c r="Q31" s="18">
        <f t="shared" si="5"/>
        <v>3967.53</v>
      </c>
      <c r="R31" s="18">
        <f t="shared" si="6"/>
        <v>1551.57</v>
      </c>
      <c r="S31" s="12">
        <f t="shared" si="7"/>
        <v>5519.1</v>
      </c>
      <c r="T31" s="14" t="s">
        <v>44</v>
      </c>
      <c r="U31" s="39"/>
    </row>
    <row r="32" s="1" customFormat="1" ht="36" customHeight="1" spans="1:21">
      <c r="A32" s="13">
        <v>28</v>
      </c>
      <c r="B32" s="20" t="s">
        <v>52</v>
      </c>
      <c r="C32" s="18" t="str">
        <f>VLOOKUP(B32,[2]Sheet1!$A$1:$B$69,2,FALSE)</f>
        <v>游洋镇乡村振兴发展中心</v>
      </c>
      <c r="D32" s="18">
        <v>4433</v>
      </c>
      <c r="E32" s="12">
        <f t="shared" si="0"/>
        <v>709.28</v>
      </c>
      <c r="F32" s="18">
        <v>22.17</v>
      </c>
      <c r="G32" s="12">
        <v>8.87</v>
      </c>
      <c r="H32" s="19">
        <v>323.61</v>
      </c>
      <c r="I32" s="18">
        <v>22.17</v>
      </c>
      <c r="J32" s="34">
        <f t="shared" si="1"/>
        <v>1086.1</v>
      </c>
      <c r="K32" s="18">
        <f t="shared" si="2"/>
        <v>354.64</v>
      </c>
      <c r="L32" s="18">
        <v>22.17</v>
      </c>
      <c r="M32" s="35">
        <v>0</v>
      </c>
      <c r="N32" s="18">
        <f t="shared" si="3"/>
        <v>88.66</v>
      </c>
      <c r="O32" s="18">
        <v>0</v>
      </c>
      <c r="P32" s="18">
        <f t="shared" si="4"/>
        <v>465.47</v>
      </c>
      <c r="Q32" s="18">
        <f t="shared" si="5"/>
        <v>3967.53</v>
      </c>
      <c r="R32" s="18">
        <f t="shared" si="6"/>
        <v>1551.57</v>
      </c>
      <c r="S32" s="12">
        <f t="shared" si="7"/>
        <v>5519.1</v>
      </c>
      <c r="T32" s="14" t="s">
        <v>44</v>
      </c>
      <c r="U32" s="39"/>
    </row>
    <row r="33" s="1" customFormat="1" ht="36" customHeight="1" spans="1:21">
      <c r="A33" s="13">
        <v>29</v>
      </c>
      <c r="B33" s="20" t="s">
        <v>53</v>
      </c>
      <c r="C33" s="18" t="str">
        <f>VLOOKUP(B33,[2]Sheet1!$A$1:$B$69,2,FALSE)</f>
        <v>石苍乡乡村振兴服务中心</v>
      </c>
      <c r="D33" s="18">
        <v>4433</v>
      </c>
      <c r="E33" s="12">
        <f t="shared" si="0"/>
        <v>709.28</v>
      </c>
      <c r="F33" s="18">
        <v>22.17</v>
      </c>
      <c r="G33" s="12">
        <v>8.87</v>
      </c>
      <c r="H33" s="19">
        <v>323.61</v>
      </c>
      <c r="I33" s="18">
        <v>22.17</v>
      </c>
      <c r="J33" s="34">
        <f t="shared" si="1"/>
        <v>1086.1</v>
      </c>
      <c r="K33" s="18">
        <f t="shared" si="2"/>
        <v>354.64</v>
      </c>
      <c r="L33" s="18">
        <v>22.17</v>
      </c>
      <c r="M33" s="35">
        <v>0</v>
      </c>
      <c r="N33" s="18">
        <f t="shared" si="3"/>
        <v>88.66</v>
      </c>
      <c r="O33" s="18">
        <v>0</v>
      </c>
      <c r="P33" s="18">
        <f t="shared" si="4"/>
        <v>465.47</v>
      </c>
      <c r="Q33" s="18">
        <f t="shared" ref="Q33:Q43" si="8">D33-P33</f>
        <v>3967.53</v>
      </c>
      <c r="R33" s="18">
        <f t="shared" si="6"/>
        <v>1551.57</v>
      </c>
      <c r="S33" s="12">
        <f t="shared" si="7"/>
        <v>5519.1</v>
      </c>
      <c r="T33" s="14" t="s">
        <v>44</v>
      </c>
      <c r="U33" s="39"/>
    </row>
    <row r="34" s="1" customFormat="1" ht="36" customHeight="1" spans="1:21">
      <c r="A34" s="13">
        <v>30</v>
      </c>
      <c r="B34" s="20" t="s">
        <v>54</v>
      </c>
      <c r="C34" s="18" t="str">
        <f>VLOOKUP(B34,[2]Sheet1!$A$1:$B$69,2,FALSE)</f>
        <v>社硎乡乡村振兴发展中心</v>
      </c>
      <c r="D34" s="18">
        <v>4433</v>
      </c>
      <c r="E34" s="12">
        <f t="shared" ref="E34:E39" si="9">D34*16%</f>
        <v>709.28</v>
      </c>
      <c r="F34" s="18">
        <v>22.17</v>
      </c>
      <c r="G34" s="12">
        <v>8.87</v>
      </c>
      <c r="H34" s="19">
        <v>323.61</v>
      </c>
      <c r="I34" s="18">
        <v>22.17</v>
      </c>
      <c r="J34" s="34">
        <f t="shared" ref="J34:J39" si="10">SUM(E34:I34)</f>
        <v>1086.1</v>
      </c>
      <c r="K34" s="18">
        <f t="shared" ref="K34:K39" si="11">D34*8%</f>
        <v>354.64</v>
      </c>
      <c r="L34" s="18">
        <v>22.17</v>
      </c>
      <c r="M34" s="35">
        <v>0</v>
      </c>
      <c r="N34" s="18">
        <f t="shared" ref="N34:N39" si="12">D34*2%</f>
        <v>88.66</v>
      </c>
      <c r="O34" s="18">
        <v>0</v>
      </c>
      <c r="P34" s="18">
        <f t="shared" ref="P34:P39" si="13">O34+N34+M34+L34+K34</f>
        <v>465.47</v>
      </c>
      <c r="Q34" s="18">
        <f t="shared" si="8"/>
        <v>3967.53</v>
      </c>
      <c r="R34" s="18">
        <f t="shared" ref="R34:R39" si="14">J34+P34</f>
        <v>1551.57</v>
      </c>
      <c r="S34" s="12">
        <f t="shared" ref="S34:S39" si="15">Q34+P34+J34</f>
        <v>5519.1</v>
      </c>
      <c r="T34" s="14" t="s">
        <v>44</v>
      </c>
      <c r="U34" s="39"/>
    </row>
    <row r="35" s="1" customFormat="1" ht="36" customHeight="1" spans="1:21">
      <c r="A35" s="13">
        <v>31</v>
      </c>
      <c r="B35" s="20" t="s">
        <v>55</v>
      </c>
      <c r="C35" s="18" t="str">
        <f>VLOOKUP(B35,[2]Sheet1!$A$1:$B$69,2,FALSE)</f>
        <v>菜溪乡乡村振兴发展中心</v>
      </c>
      <c r="D35" s="18">
        <v>4433</v>
      </c>
      <c r="E35" s="12">
        <f t="shared" si="9"/>
        <v>709.28</v>
      </c>
      <c r="F35" s="18">
        <v>22.17</v>
      </c>
      <c r="G35" s="12">
        <v>8.87</v>
      </c>
      <c r="H35" s="19">
        <v>323.61</v>
      </c>
      <c r="I35" s="18">
        <v>22.17</v>
      </c>
      <c r="J35" s="34">
        <f t="shared" si="10"/>
        <v>1086.1</v>
      </c>
      <c r="K35" s="18">
        <f t="shared" si="11"/>
        <v>354.64</v>
      </c>
      <c r="L35" s="18">
        <v>22.17</v>
      </c>
      <c r="M35" s="35">
        <v>0</v>
      </c>
      <c r="N35" s="18">
        <f t="shared" si="12"/>
        <v>88.66</v>
      </c>
      <c r="O35" s="18">
        <v>0</v>
      </c>
      <c r="P35" s="18">
        <f t="shared" si="13"/>
        <v>465.47</v>
      </c>
      <c r="Q35" s="18">
        <f t="shared" si="8"/>
        <v>3967.53</v>
      </c>
      <c r="R35" s="18">
        <f t="shared" si="14"/>
        <v>1551.57</v>
      </c>
      <c r="S35" s="12">
        <f t="shared" si="15"/>
        <v>5519.1</v>
      </c>
      <c r="T35" s="14" t="s">
        <v>44</v>
      </c>
      <c r="U35" s="39"/>
    </row>
    <row r="36" s="1" customFormat="1" ht="36" customHeight="1" spans="1:21">
      <c r="A36" s="13">
        <v>32</v>
      </c>
      <c r="B36" s="20" t="s">
        <v>56</v>
      </c>
      <c r="C36" s="18" t="str">
        <f>VLOOKUP(B36,[2]Sheet1!$A$1:$B$69,2,FALSE)</f>
        <v>西苑乡乡村振兴发展中心</v>
      </c>
      <c r="D36" s="18">
        <v>4433</v>
      </c>
      <c r="E36" s="12">
        <f t="shared" si="9"/>
        <v>709.28</v>
      </c>
      <c r="F36" s="18">
        <v>22.17</v>
      </c>
      <c r="G36" s="12">
        <v>8.87</v>
      </c>
      <c r="H36" s="19">
        <v>323.61</v>
      </c>
      <c r="I36" s="18">
        <v>22.17</v>
      </c>
      <c r="J36" s="34">
        <f t="shared" si="10"/>
        <v>1086.1</v>
      </c>
      <c r="K36" s="18">
        <f t="shared" si="11"/>
        <v>354.64</v>
      </c>
      <c r="L36" s="18">
        <v>22.17</v>
      </c>
      <c r="M36" s="35">
        <v>0</v>
      </c>
      <c r="N36" s="18">
        <f t="shared" si="12"/>
        <v>88.66</v>
      </c>
      <c r="O36" s="18">
        <v>0</v>
      </c>
      <c r="P36" s="18">
        <f t="shared" si="13"/>
        <v>465.47</v>
      </c>
      <c r="Q36" s="18">
        <f t="shared" si="8"/>
        <v>3967.53</v>
      </c>
      <c r="R36" s="18">
        <f t="shared" si="14"/>
        <v>1551.57</v>
      </c>
      <c r="S36" s="12">
        <f t="shared" si="15"/>
        <v>5519.1</v>
      </c>
      <c r="T36" s="14" t="s">
        <v>44</v>
      </c>
      <c r="U36" s="39"/>
    </row>
    <row r="37" s="1" customFormat="1" ht="36" customHeight="1" spans="1:21">
      <c r="A37" s="13">
        <v>33</v>
      </c>
      <c r="B37" s="20" t="s">
        <v>57</v>
      </c>
      <c r="C37" s="18" t="str">
        <f>VLOOKUP(B37,[2]Sheet1!$A$1:$B$69,2,FALSE)</f>
        <v>赖店镇综合便民服务中心</v>
      </c>
      <c r="D37" s="18">
        <v>4433</v>
      </c>
      <c r="E37" s="12">
        <f t="shared" si="9"/>
        <v>709.28</v>
      </c>
      <c r="F37" s="18">
        <v>22.17</v>
      </c>
      <c r="G37" s="12">
        <v>8.87</v>
      </c>
      <c r="H37" s="19">
        <v>323.61</v>
      </c>
      <c r="I37" s="18">
        <v>22.17</v>
      </c>
      <c r="J37" s="34">
        <f t="shared" si="10"/>
        <v>1086.1</v>
      </c>
      <c r="K37" s="18">
        <f t="shared" si="11"/>
        <v>354.64</v>
      </c>
      <c r="L37" s="18">
        <v>22.17</v>
      </c>
      <c r="M37" s="35">
        <v>0</v>
      </c>
      <c r="N37" s="18">
        <f t="shared" si="12"/>
        <v>88.66</v>
      </c>
      <c r="O37" s="18">
        <v>0</v>
      </c>
      <c r="P37" s="18">
        <f t="shared" si="13"/>
        <v>465.47</v>
      </c>
      <c r="Q37" s="18">
        <f t="shared" si="8"/>
        <v>3967.53</v>
      </c>
      <c r="R37" s="18">
        <f t="shared" si="14"/>
        <v>1551.57</v>
      </c>
      <c r="S37" s="12">
        <f t="shared" si="15"/>
        <v>5519.1</v>
      </c>
      <c r="T37" s="14" t="s">
        <v>44</v>
      </c>
      <c r="U37" s="39"/>
    </row>
    <row r="38" s="1" customFormat="1" ht="36" customHeight="1" spans="1:21">
      <c r="A38" s="13">
        <v>34</v>
      </c>
      <c r="B38" s="20" t="s">
        <v>58</v>
      </c>
      <c r="C38" s="22" t="str">
        <f>VLOOKUP(B38,[2]Sheet1!$A$1:$B$69,2,FALSE)</f>
        <v>钟山镇乡村振兴发展中心（朗桥村）</v>
      </c>
      <c r="D38" s="18">
        <v>4433</v>
      </c>
      <c r="E38" s="12">
        <f t="shared" si="9"/>
        <v>709.28</v>
      </c>
      <c r="F38" s="18">
        <v>22.17</v>
      </c>
      <c r="G38" s="12">
        <v>8.87</v>
      </c>
      <c r="H38" s="19">
        <v>323.61</v>
      </c>
      <c r="I38" s="18">
        <v>22.17</v>
      </c>
      <c r="J38" s="34">
        <f t="shared" si="10"/>
        <v>1086.1</v>
      </c>
      <c r="K38" s="18">
        <f t="shared" si="11"/>
        <v>354.64</v>
      </c>
      <c r="L38" s="18">
        <v>22.17</v>
      </c>
      <c r="M38" s="35">
        <v>0</v>
      </c>
      <c r="N38" s="18">
        <f t="shared" si="12"/>
        <v>88.66</v>
      </c>
      <c r="O38" s="18">
        <v>0</v>
      </c>
      <c r="P38" s="18">
        <f t="shared" si="13"/>
        <v>465.47</v>
      </c>
      <c r="Q38" s="18">
        <f t="shared" si="8"/>
        <v>3967.53</v>
      </c>
      <c r="R38" s="18">
        <f t="shared" si="14"/>
        <v>1551.57</v>
      </c>
      <c r="S38" s="12">
        <f t="shared" si="15"/>
        <v>5519.1</v>
      </c>
      <c r="T38" s="14" t="s">
        <v>44</v>
      </c>
      <c r="U38" s="39"/>
    </row>
    <row r="39" ht="36" customHeight="1" spans="1:21">
      <c r="A39" s="13">
        <v>35</v>
      </c>
      <c r="B39" s="20" t="s">
        <v>59</v>
      </c>
      <c r="C39" s="18" t="str">
        <f>VLOOKUP(B39,[2]Sheet1!$A$1:$B$69,2,FALSE)</f>
        <v>鲤南镇乡村振兴发展中心</v>
      </c>
      <c r="D39" s="18">
        <v>4433</v>
      </c>
      <c r="E39" s="12">
        <f t="shared" si="9"/>
        <v>709.28</v>
      </c>
      <c r="F39" s="18">
        <v>22.17</v>
      </c>
      <c r="G39" s="12">
        <v>8.87</v>
      </c>
      <c r="H39" s="19">
        <v>323.61</v>
      </c>
      <c r="I39" s="18">
        <v>22.17</v>
      </c>
      <c r="J39" s="34">
        <f t="shared" si="10"/>
        <v>1086.1</v>
      </c>
      <c r="K39" s="18">
        <f t="shared" si="11"/>
        <v>354.64</v>
      </c>
      <c r="L39" s="18">
        <v>22.17</v>
      </c>
      <c r="M39" s="35">
        <v>0</v>
      </c>
      <c r="N39" s="18">
        <f t="shared" si="12"/>
        <v>88.66</v>
      </c>
      <c r="O39" s="18">
        <v>0</v>
      </c>
      <c r="P39" s="18">
        <f t="shared" si="13"/>
        <v>465.47</v>
      </c>
      <c r="Q39" s="18">
        <f t="shared" si="8"/>
        <v>3967.53</v>
      </c>
      <c r="R39" s="18">
        <f t="shared" si="14"/>
        <v>1551.57</v>
      </c>
      <c r="S39" s="12">
        <f t="shared" si="15"/>
        <v>5519.1</v>
      </c>
      <c r="T39" s="14" t="s">
        <v>44</v>
      </c>
      <c r="U39" s="40"/>
    </row>
    <row r="40" s="1" customFormat="1" ht="36" customHeight="1" spans="1:21">
      <c r="A40" s="13">
        <v>36</v>
      </c>
      <c r="B40" s="20" t="s">
        <v>60</v>
      </c>
      <c r="C40" s="18" t="str">
        <f>VLOOKUP(B40,[2]Sheet1!$A$1:$B$69,2,FALSE)</f>
        <v>鲤南镇乡村振兴发展中心</v>
      </c>
      <c r="D40" s="18">
        <v>4433</v>
      </c>
      <c r="E40" s="12">
        <f t="shared" ref="E40:E43" si="16">D40*16%</f>
        <v>709.28</v>
      </c>
      <c r="F40" s="18">
        <v>22.17</v>
      </c>
      <c r="G40" s="12">
        <v>8.87</v>
      </c>
      <c r="H40" s="19">
        <v>323.61</v>
      </c>
      <c r="I40" s="18">
        <v>22.17</v>
      </c>
      <c r="J40" s="34">
        <f t="shared" ref="J40:J43" si="17">SUM(E40:I40)</f>
        <v>1086.1</v>
      </c>
      <c r="K40" s="18">
        <f t="shared" ref="K40:K43" si="18">D40*8%</f>
        <v>354.64</v>
      </c>
      <c r="L40" s="18">
        <v>22.17</v>
      </c>
      <c r="M40" s="35">
        <v>0</v>
      </c>
      <c r="N40" s="18">
        <f t="shared" ref="N40:N43" si="19">D40*2%</f>
        <v>88.66</v>
      </c>
      <c r="O40" s="18">
        <v>0</v>
      </c>
      <c r="P40" s="18">
        <f t="shared" ref="P40:P43" si="20">O40+N40+M40+L40+K40</f>
        <v>465.47</v>
      </c>
      <c r="Q40" s="18">
        <f t="shared" si="8"/>
        <v>3967.53</v>
      </c>
      <c r="R40" s="18">
        <f t="shared" ref="R40:R43" si="21">J40+P40</f>
        <v>1551.57</v>
      </c>
      <c r="S40" s="12">
        <f t="shared" ref="S40:S43" si="22">Q40+P40+J40</f>
        <v>5519.1</v>
      </c>
      <c r="T40" s="14" t="s">
        <v>44</v>
      </c>
      <c r="U40" s="39"/>
    </row>
    <row r="41" s="1" customFormat="1" ht="36" customHeight="1" spans="1:21">
      <c r="A41" s="13">
        <v>37</v>
      </c>
      <c r="B41" s="20" t="s">
        <v>61</v>
      </c>
      <c r="C41" s="18" t="str">
        <f>VLOOKUP(B41,[2]Sheet1!$A$1:$B$69,2,FALSE)</f>
        <v>龙华镇乡村振兴服务中心</v>
      </c>
      <c r="D41" s="18">
        <v>4433</v>
      </c>
      <c r="E41" s="12">
        <f t="shared" si="16"/>
        <v>709.28</v>
      </c>
      <c r="F41" s="18">
        <v>22.17</v>
      </c>
      <c r="G41" s="12">
        <v>8.87</v>
      </c>
      <c r="H41" s="19">
        <v>323.61</v>
      </c>
      <c r="I41" s="18">
        <v>22.17</v>
      </c>
      <c r="J41" s="34">
        <f t="shared" si="17"/>
        <v>1086.1</v>
      </c>
      <c r="K41" s="18">
        <f t="shared" si="18"/>
        <v>354.64</v>
      </c>
      <c r="L41" s="18">
        <v>22.17</v>
      </c>
      <c r="M41" s="35">
        <v>0</v>
      </c>
      <c r="N41" s="18">
        <f t="shared" si="19"/>
        <v>88.66</v>
      </c>
      <c r="O41" s="18">
        <v>0</v>
      </c>
      <c r="P41" s="18">
        <f t="shared" si="20"/>
        <v>465.47</v>
      </c>
      <c r="Q41" s="18">
        <f t="shared" si="8"/>
        <v>3967.53</v>
      </c>
      <c r="R41" s="18">
        <f t="shared" si="21"/>
        <v>1551.57</v>
      </c>
      <c r="S41" s="12">
        <f t="shared" si="22"/>
        <v>5519.1</v>
      </c>
      <c r="T41" s="14" t="s">
        <v>44</v>
      </c>
      <c r="U41" s="39"/>
    </row>
    <row r="42" s="1" customFormat="1" ht="36" customHeight="1" spans="1:21">
      <c r="A42" s="23">
        <v>38</v>
      </c>
      <c r="B42" s="24" t="s">
        <v>62</v>
      </c>
      <c r="C42" s="18" t="str">
        <f>VLOOKUP(B42,[2]Sheet1!$A$1:$B$69,2,FALSE)</f>
        <v>盖尾镇乡村振兴发展中心</v>
      </c>
      <c r="D42" s="18">
        <v>4433</v>
      </c>
      <c r="E42" s="12">
        <f t="shared" si="16"/>
        <v>709.28</v>
      </c>
      <c r="F42" s="18">
        <v>22.17</v>
      </c>
      <c r="G42" s="12">
        <v>8.87</v>
      </c>
      <c r="H42" s="19">
        <v>323.61</v>
      </c>
      <c r="I42" s="18">
        <v>22.17</v>
      </c>
      <c r="J42" s="34">
        <f t="shared" si="17"/>
        <v>1086.1</v>
      </c>
      <c r="K42" s="18">
        <f t="shared" si="18"/>
        <v>354.64</v>
      </c>
      <c r="L42" s="18">
        <v>22.17</v>
      </c>
      <c r="M42" s="35">
        <v>0</v>
      </c>
      <c r="N42" s="18">
        <f t="shared" si="19"/>
        <v>88.66</v>
      </c>
      <c r="O42" s="18">
        <v>0</v>
      </c>
      <c r="P42" s="18">
        <f t="shared" si="20"/>
        <v>465.47</v>
      </c>
      <c r="Q42" s="18">
        <f t="shared" si="8"/>
        <v>3967.53</v>
      </c>
      <c r="R42" s="18">
        <f t="shared" si="21"/>
        <v>1551.57</v>
      </c>
      <c r="S42" s="12">
        <f t="shared" si="22"/>
        <v>5519.1</v>
      </c>
      <c r="T42" s="14" t="s">
        <v>44</v>
      </c>
      <c r="U42" s="39"/>
    </row>
    <row r="43" s="1" customFormat="1" ht="36" customHeight="1" spans="1:21">
      <c r="A43" s="13">
        <v>39</v>
      </c>
      <c r="B43" s="25" t="s">
        <v>63</v>
      </c>
      <c r="C43" s="18" t="str">
        <f>VLOOKUP(B43,[2]Sheet1!$A$1:$B$69,2,FALSE)</f>
        <v>郊尾镇综合便民服务中心</v>
      </c>
      <c r="D43" s="18">
        <v>4433</v>
      </c>
      <c r="E43" s="12">
        <f t="shared" si="16"/>
        <v>709.28</v>
      </c>
      <c r="F43" s="18">
        <v>22.17</v>
      </c>
      <c r="G43" s="12">
        <v>8.87</v>
      </c>
      <c r="H43" s="19">
        <v>323.61</v>
      </c>
      <c r="I43" s="18">
        <v>22.17</v>
      </c>
      <c r="J43" s="34">
        <f t="shared" si="17"/>
        <v>1086.1</v>
      </c>
      <c r="K43" s="18">
        <f t="shared" si="18"/>
        <v>354.64</v>
      </c>
      <c r="L43" s="18">
        <v>22.17</v>
      </c>
      <c r="M43" s="35">
        <v>0</v>
      </c>
      <c r="N43" s="18">
        <f t="shared" si="19"/>
        <v>88.66</v>
      </c>
      <c r="O43" s="18">
        <v>0</v>
      </c>
      <c r="P43" s="18">
        <f t="shared" si="20"/>
        <v>465.47</v>
      </c>
      <c r="Q43" s="18">
        <f t="shared" si="8"/>
        <v>3967.53</v>
      </c>
      <c r="R43" s="18">
        <f t="shared" si="21"/>
        <v>1551.57</v>
      </c>
      <c r="S43" s="12">
        <f t="shared" si="22"/>
        <v>5519.1</v>
      </c>
      <c r="T43" s="14" t="s">
        <v>44</v>
      </c>
      <c r="U43" s="39"/>
    </row>
    <row r="44" ht="36" customHeight="1" spans="1:21">
      <c r="A44" s="26" t="s">
        <v>64</v>
      </c>
      <c r="B44" s="27"/>
      <c r="C44" s="28"/>
      <c r="D44" s="29">
        <f t="shared" ref="D44:N44" si="23">SUM(D5:D43)</f>
        <v>172887</v>
      </c>
      <c r="E44" s="30">
        <f t="shared" si="23"/>
        <v>27661.92</v>
      </c>
      <c r="F44" s="29">
        <f t="shared" si="23"/>
        <v>864.63</v>
      </c>
      <c r="G44" s="12">
        <f t="shared" si="23"/>
        <v>345.93</v>
      </c>
      <c r="H44" s="30">
        <f t="shared" si="23"/>
        <v>12620.79</v>
      </c>
      <c r="I44" s="29">
        <f t="shared" si="23"/>
        <v>864.63</v>
      </c>
      <c r="J44" s="36">
        <f t="shared" si="23"/>
        <v>42357.9</v>
      </c>
      <c r="K44" s="29">
        <f t="shared" si="23"/>
        <v>13830.96</v>
      </c>
      <c r="L44" s="29">
        <f t="shared" si="23"/>
        <v>864.63</v>
      </c>
      <c r="M44" s="29">
        <f t="shared" si="23"/>
        <v>0</v>
      </c>
      <c r="N44" s="29">
        <f t="shared" si="23"/>
        <v>3457.74</v>
      </c>
      <c r="O44" s="29">
        <f>SUM(O5:O41)</f>
        <v>0</v>
      </c>
      <c r="P44" s="30">
        <f>SUM(P5:P43)</f>
        <v>18153.33</v>
      </c>
      <c r="Q44" s="12">
        <f>SUM(Q5:Q43)</f>
        <v>154733.67</v>
      </c>
      <c r="R44" s="29">
        <f>SUM(R5:R43)</f>
        <v>60511.23</v>
      </c>
      <c r="S44" s="30">
        <f>SUM(S5:S43)</f>
        <v>215244.9</v>
      </c>
      <c r="T44" s="29"/>
      <c r="U44" s="39"/>
    </row>
    <row r="45" s="1" customFormat="1" spans="1:20">
      <c r="A45" s="31"/>
      <c r="B45" s="31"/>
      <c r="C45" s="31"/>
      <c r="D45" s="31"/>
      <c r="E45" s="32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2"/>
      <c r="T45" s="31"/>
    </row>
  </sheetData>
  <mergeCells count="14">
    <mergeCell ref="A1:U1"/>
    <mergeCell ref="A2:T2"/>
    <mergeCell ref="E3:J3"/>
    <mergeCell ref="K3:P3"/>
    <mergeCell ref="A44:C44"/>
    <mergeCell ref="A3:A4"/>
    <mergeCell ref="B3:B4"/>
    <mergeCell ref="C3:C4"/>
    <mergeCell ref="D3:D4"/>
    <mergeCell ref="Q3:Q4"/>
    <mergeCell ref="R3:R4"/>
    <mergeCell ref="S3:S4"/>
    <mergeCell ref="T3:T4"/>
    <mergeCell ref="U3:U4"/>
  </mergeCells>
  <pageMargins left="0.550694444444444" right="0.354166666666667" top="0.747916666666667" bottom="0.747916666666667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2024-07-17T07:31:00Z</dcterms:created>
  <dcterms:modified xsi:type="dcterms:W3CDTF">2025-01-03T10:10:23Z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C00FC43E1AB44B3691A3F8CB82DA9826</vt:lpwstr>
  </property>
  <property fmtid="{D5CDD505-2E9C-101B-9397-08002B2CF9AE}" pid="3" name="KSOProductBuildVer">
    <vt:lpwstr>2052-11.8.2.11542</vt:lpwstr>
  </property>
</Properties>
</file>